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0" yWindow="0" windowWidth="15600" windowHeight="8340" tabRatio="739"/>
  </bookViews>
  <sheets>
    <sheet name="Automactico" sheetId="7" r:id="rId1"/>
    <sheet name="Potência Electrica Total" sheetId="1" r:id="rId2"/>
    <sheet name="Dimensionamento Colunas" sheetId="2" r:id="rId3"/>
    <sheet name="Inst. Utiliz. Individuais" sheetId="3" r:id="rId4"/>
    <sheet name="Quedas Tensão" sheetId="8" r:id="rId5"/>
    <sheet name="Curto Circuito" sheetId="5" state="hidden" r:id="rId6"/>
    <sheet name="Protecção" sheetId="10" r:id="rId7"/>
    <sheet name="Tabela" sheetId="9" state="hidden" r:id="rId8"/>
    <sheet name="Simultaneidade" sheetId="4" state="hidden" r:id="rId9"/>
  </sheets>
  <definedNames>
    <definedName name="_xlnm.Print_Area" localSheetId="0">Automactico!$C$2:$AL$45,Automactico!$C$57:$AL$82,Automactico!$C$86:$AL$112,Automactico!$C$116:$AL$136</definedName>
    <definedName name="_xlnm.Print_Area" localSheetId="5">'Curto Circuito'!$A$1:$AL$49</definedName>
    <definedName name="_xlnm.Print_Area" localSheetId="2">'Dimensionamento Colunas'!$A$1:$AL$93</definedName>
    <definedName name="_xlnm.Print_Area" localSheetId="3">'Inst. Utiliz. Individuais'!$A$1:$BE$37</definedName>
    <definedName name="_xlnm.Print_Area" localSheetId="1">'Potência Electrica Total'!$A$1:$AL$77</definedName>
    <definedName name="_xlnm.Print_Area" localSheetId="6">Protecção!$A$1:$AS$26</definedName>
    <definedName name="_xlnm.Print_Area" localSheetId="4">'Quedas Tensão'!$A$1:$AL$47</definedName>
  </definedNames>
  <calcPr calcId="145621"/>
</workbook>
</file>

<file path=xl/calcChain.xml><?xml version="1.0" encoding="utf-8"?>
<calcChain xmlns="http://schemas.openxmlformats.org/spreadsheetml/2006/main">
  <c r="AB6" i="3" l="1"/>
  <c r="AB4" i="3"/>
  <c r="AB51" i="2"/>
  <c r="AG53" i="2"/>
  <c r="AA56" i="2" s="1"/>
  <c r="AA24" i="2"/>
  <c r="AA22" i="2"/>
  <c r="Y4" i="2"/>
  <c r="P107" i="7"/>
  <c r="Z71" i="7"/>
  <c r="P21" i="8" s="1"/>
  <c r="V26" i="8" s="1"/>
  <c r="B7" i="9"/>
  <c r="B53" i="9"/>
  <c r="B52" i="9"/>
  <c r="C27" i="1"/>
  <c r="L123" i="7"/>
  <c r="P129" i="7" s="1"/>
  <c r="T126" i="7"/>
  <c r="R4" i="10"/>
  <c r="W129" i="7"/>
  <c r="O126" i="7"/>
  <c r="M4" i="10" s="1"/>
  <c r="AH103" i="7"/>
  <c r="AF104" i="7" s="1"/>
  <c r="N105" i="7"/>
  <c r="AR76" i="7"/>
  <c r="O39" i="8" s="1"/>
  <c r="AR75" i="7"/>
  <c r="AQ76" i="7"/>
  <c r="AQ75" i="7"/>
  <c r="AS59" i="7"/>
  <c r="AS62" i="7" s="1"/>
  <c r="AA13" i="8" s="1"/>
  <c r="AR59" i="7"/>
  <c r="AQ59" i="7"/>
  <c r="AP59" i="7"/>
  <c r="AO62" i="7"/>
  <c r="AQ62" i="7" s="1"/>
  <c r="AA7" i="8" s="1"/>
  <c r="AO61" i="7"/>
  <c r="AO60" i="7"/>
  <c r="AQ60" i="7" s="1"/>
  <c r="P7" i="8" s="1"/>
  <c r="AP28" i="7"/>
  <c r="AQ28" i="7"/>
  <c r="AA63" i="1" s="1"/>
  <c r="AP29" i="7"/>
  <c r="I47" i="1"/>
  <c r="C47" i="1"/>
  <c r="I37" i="1"/>
  <c r="C37" i="1"/>
  <c r="I29" i="1"/>
  <c r="I27" i="1"/>
  <c r="I25" i="1"/>
  <c r="I23" i="1"/>
  <c r="I21" i="1"/>
  <c r="I19" i="1"/>
  <c r="I17" i="1"/>
  <c r="I15" i="1"/>
  <c r="I13" i="1"/>
  <c r="I11" i="1"/>
  <c r="I9" i="1"/>
  <c r="C29" i="1"/>
  <c r="C25" i="1"/>
  <c r="C23" i="1"/>
  <c r="C21" i="1"/>
  <c r="C19" i="1"/>
  <c r="C17" i="1"/>
  <c r="C15" i="1"/>
  <c r="C13" i="1"/>
  <c r="C11" i="1"/>
  <c r="C9" i="1"/>
  <c r="I7" i="1"/>
  <c r="C7" i="1"/>
  <c r="T61" i="7"/>
  <c r="N67" i="7" s="1"/>
  <c r="T75" i="7"/>
  <c r="O7" i="7"/>
  <c r="L7" i="1" s="1"/>
  <c r="O8" i="7"/>
  <c r="L9" i="1" s="1"/>
  <c r="O9" i="7"/>
  <c r="L11" i="1" s="1"/>
  <c r="O10" i="7"/>
  <c r="L13" i="1" s="1"/>
  <c r="O11" i="7"/>
  <c r="O12" i="7"/>
  <c r="L17" i="1"/>
  <c r="O13" i="7"/>
  <c r="L19" i="1"/>
  <c r="O14" i="7"/>
  <c r="L21" i="1"/>
  <c r="O15" i="7"/>
  <c r="L23" i="1"/>
  <c r="O16" i="7"/>
  <c r="L25" i="1"/>
  <c r="O17" i="7"/>
  <c r="L27" i="1"/>
  <c r="O18" i="7"/>
  <c r="L29" i="1"/>
  <c r="L21" i="7"/>
  <c r="I32" i="1" s="1"/>
  <c r="O28" i="7"/>
  <c r="M64" i="1" s="1"/>
  <c r="O42" i="7"/>
  <c r="U47" i="1" s="1"/>
  <c r="X126" i="7"/>
  <c r="L15" i="1"/>
  <c r="Q108" i="7"/>
  <c r="W102" i="7"/>
  <c r="W4" i="10"/>
  <c r="T7" i="10"/>
  <c r="AH105" i="7"/>
  <c r="AS76" i="7"/>
  <c r="V39" i="8" s="1"/>
  <c r="O79" i="7"/>
  <c r="AP75" i="7" s="1"/>
  <c r="Z34" i="8" s="1"/>
  <c r="AR61" i="7"/>
  <c r="AQ61" i="7"/>
  <c r="U7" i="8" s="1"/>
  <c r="AP76" i="7"/>
  <c r="K39" i="8" s="1"/>
  <c r="AH104" i="7"/>
  <c r="AP61" i="7"/>
  <c r="AP60" i="7"/>
  <c r="AS75" i="7"/>
  <c r="V34" i="8"/>
  <c r="AF28" i="7" l="1"/>
  <c r="AQ29" i="7" s="1"/>
  <c r="AA65" i="1" s="1"/>
  <c r="U37" i="1"/>
  <c r="K134" i="7"/>
  <c r="K133" i="7"/>
  <c r="O7" i="10"/>
  <c r="G10" i="10" s="1"/>
  <c r="AD7" i="10"/>
  <c r="O21" i="7"/>
  <c r="R32" i="1" s="1"/>
  <c r="O19" i="7"/>
  <c r="L32" i="1" s="1"/>
  <c r="Z39" i="8"/>
  <c r="T67" i="7"/>
  <c r="V17" i="8" s="1"/>
  <c r="AO63" i="7"/>
  <c r="AD4" i="10"/>
  <c r="G11" i="10"/>
  <c r="P104" i="7"/>
  <c r="AS61" i="7"/>
  <c r="U13" i="8" s="1"/>
  <c r="AS60" i="7"/>
  <c r="P13" i="8" s="1"/>
  <c r="AR60" i="7"/>
  <c r="AR62" i="7"/>
  <c r="AP62" i="7"/>
  <c r="O23" i="7" l="1"/>
  <c r="M60" i="1" s="1"/>
  <c r="AQ63" i="7"/>
  <c r="AF7" i="8" s="1"/>
  <c r="AR63" i="7"/>
  <c r="AF11" i="8" s="1"/>
  <c r="AP63" i="7"/>
  <c r="AF5" i="8" s="1"/>
  <c r="AS63" i="7"/>
  <c r="AF13" i="8" s="1"/>
  <c r="U32" i="1" l="1"/>
  <c r="W30" i="7"/>
  <c r="U42" i="1" s="1"/>
  <c r="AF23" i="7"/>
  <c r="AA60" i="1" s="1"/>
  <c r="K17" i="8"/>
  <c r="R34" i="7"/>
  <c r="W44" i="7" l="1"/>
  <c r="U52" i="1" s="1"/>
  <c r="M73" i="1"/>
  <c r="W73" i="1" s="1"/>
  <c r="Z36" i="7"/>
  <c r="AA75" i="1" s="1"/>
  <c r="AA67" i="1"/>
</calcChain>
</file>

<file path=xl/sharedStrings.xml><?xml version="1.0" encoding="utf-8"?>
<sst xmlns="http://schemas.openxmlformats.org/spreadsheetml/2006/main" count="653" uniqueCount="247">
  <si>
    <t>CÁLCULO DA POTÊNCIA ELÉCTRICA TOTAL</t>
  </si>
  <si>
    <t>Imóvel</t>
  </si>
  <si>
    <t>Potência (kVA)</t>
  </si>
  <si>
    <t>x</t>
  </si>
  <si>
    <t>=</t>
  </si>
  <si>
    <t>Total (kVA)</t>
  </si>
  <si>
    <t>Quant.</t>
  </si>
  <si>
    <t>Coluna</t>
  </si>
  <si>
    <t>Serviços Comuns</t>
  </si>
  <si>
    <t>Outras Instalações</t>
  </si>
  <si>
    <t>Soma Total</t>
  </si>
  <si>
    <t>K</t>
  </si>
  <si>
    <t>Potência</t>
  </si>
  <si>
    <t>kVA</t>
  </si>
  <si>
    <t>(Potência de dimensionamento)</t>
  </si>
  <si>
    <t>POTÊNCIA TOTAL DE DIMENSIONAMENTO DO IMÓVEL</t>
  </si>
  <si>
    <r>
      <t>I</t>
    </r>
    <r>
      <rPr>
        <vertAlign val="subscript"/>
        <sz val="11"/>
        <color indexed="8"/>
        <rFont val="Calibri"/>
        <family val="2"/>
      </rPr>
      <t>B</t>
    </r>
  </si>
  <si>
    <t>A</t>
  </si>
  <si>
    <t>DIMENSIONAMENTO COLUNA MONTANTE</t>
  </si>
  <si>
    <t>X</t>
  </si>
  <si>
    <t>POTÊNCIA COLUNA MONTANTE</t>
  </si>
  <si>
    <t>Isolamento condutores</t>
  </si>
  <si>
    <t>SECÇÃO</t>
  </si>
  <si>
    <r>
      <t>mm</t>
    </r>
    <r>
      <rPr>
        <vertAlign val="superscript"/>
        <sz val="11"/>
        <color indexed="8"/>
        <rFont val="Calibri"/>
        <family val="2"/>
      </rPr>
      <t>2</t>
    </r>
  </si>
  <si>
    <t>Protecção</t>
  </si>
  <si>
    <t>compr.</t>
  </si>
  <si>
    <t>m</t>
  </si>
  <si>
    <t>Secção</t>
  </si>
  <si>
    <t>PVC</t>
  </si>
  <si>
    <t>L máx</t>
  </si>
  <si>
    <t>&lt;</t>
  </si>
  <si>
    <t>≤</t>
  </si>
  <si>
    <t>XLPE</t>
  </si>
  <si>
    <r>
      <t>mm</t>
    </r>
    <r>
      <rPr>
        <vertAlign val="superscript"/>
        <sz val="10"/>
        <color indexed="8"/>
        <rFont val="Calibri"/>
        <family val="2"/>
      </rPr>
      <t>2</t>
    </r>
  </si>
  <si>
    <t>POTÊNCIA SERVIÇOS COMUNS</t>
  </si>
  <si>
    <t>Monofásico</t>
  </si>
  <si>
    <t>Trifásico</t>
  </si>
  <si>
    <r>
      <t>I</t>
    </r>
    <r>
      <rPr>
        <vertAlign val="subscript"/>
        <sz val="11"/>
        <color indexed="8"/>
        <rFont val="Calibri"/>
        <family val="2"/>
      </rPr>
      <t xml:space="preserve">B </t>
    </r>
    <r>
      <rPr>
        <sz val="11"/>
        <color theme="1"/>
        <rFont val="Calibri"/>
        <family val="2"/>
        <scheme val="minor"/>
      </rPr>
      <t>Coluna Montante</t>
    </r>
  </si>
  <si>
    <t>+</t>
  </si>
  <si>
    <r>
      <t>I</t>
    </r>
    <r>
      <rPr>
        <vertAlign val="subscript"/>
        <sz val="11"/>
        <color indexed="8"/>
        <rFont val="Calibri"/>
        <family val="2"/>
      </rPr>
      <t xml:space="preserve">B </t>
    </r>
    <r>
      <rPr>
        <sz val="11"/>
        <color theme="1"/>
        <rFont val="Calibri"/>
        <family val="2"/>
        <scheme val="minor"/>
      </rPr>
      <t>SERVIÇOS COMUNS</t>
    </r>
  </si>
  <si>
    <t>INTERRUPTOR DE CORTE GERAL DO QUADRO DE ENTRADA =</t>
  </si>
  <si>
    <t>Monofásicas</t>
  </si>
  <si>
    <t>PVC/XLPE</t>
  </si>
  <si>
    <t>Trifásicas</t>
  </si>
  <si>
    <t>Corte</t>
  </si>
  <si>
    <t>Geral</t>
  </si>
  <si>
    <t>4x40</t>
  </si>
  <si>
    <t>4x63</t>
  </si>
  <si>
    <t>4x80</t>
  </si>
  <si>
    <t>Cargas
equilibradas</t>
  </si>
  <si>
    <t>Cargas
desiquilibradas</t>
  </si>
  <si>
    <r>
      <t xml:space="preserve">Tabela I - </t>
    </r>
    <r>
      <rPr>
        <sz val="11"/>
        <color theme="1"/>
        <rFont val="Calibri"/>
        <family val="2"/>
        <scheme val="minor"/>
      </rPr>
      <t>Alimentação trifásica</t>
    </r>
  </si>
  <si>
    <t>POTÊNCIA CONTRATADA</t>
  </si>
  <si>
    <t>DIMENSIONAMENTO TROÇOS COMUNS OU ENTRADAS INDIVIDUAIS</t>
  </si>
  <si>
    <t>Interruptor de corte geral</t>
  </si>
  <si>
    <t>S.C. alimetada a partir da instalação colectiva</t>
  </si>
  <si>
    <t>Alimentação independente</t>
  </si>
  <si>
    <t>POTÊNCIA TOTAL DA INSTALAÇÃO COLECTIVA</t>
  </si>
  <si>
    <t>DIMENSIONAMENTO DO CORTE GERAL DA INSTALAÇÃO COLECTIVA</t>
  </si>
  <si>
    <t>COLUNA</t>
  </si>
  <si>
    <t>S.Comuns</t>
  </si>
  <si>
    <t>POTÊNCIA DE DIMENSIONAMENTO</t>
  </si>
  <si>
    <t>Corrente Total da Instalação colectiva</t>
  </si>
  <si>
    <r>
      <t>I</t>
    </r>
    <r>
      <rPr>
        <b/>
        <vertAlign val="subscript"/>
        <sz val="11"/>
        <color indexed="8"/>
        <rFont val="Calibri"/>
        <family val="2"/>
      </rPr>
      <t xml:space="preserve">B </t>
    </r>
    <r>
      <rPr>
        <b/>
        <sz val="11"/>
        <color indexed="8"/>
        <rFont val="Calibri"/>
        <family val="2"/>
      </rPr>
      <t>Instalação Colectiva</t>
    </r>
  </si>
  <si>
    <t>INTERRUPTOR DE CORTE GERAL</t>
  </si>
  <si>
    <t>Colunas - Queda de tensão 1%</t>
  </si>
  <si>
    <r>
      <t xml:space="preserve">Tabela II - </t>
    </r>
    <r>
      <rPr>
        <sz val="11"/>
        <color theme="1"/>
        <rFont val="Calibri"/>
        <family val="2"/>
        <scheme val="minor"/>
      </rPr>
      <t xml:space="preserve">Entradas a partir de Colunas </t>
    </r>
    <r>
      <rPr>
        <b/>
        <sz val="11"/>
        <color indexed="8"/>
        <rFont val="Calibri"/>
        <family val="2"/>
      </rPr>
      <t xml:space="preserve">- </t>
    </r>
    <r>
      <rPr>
        <sz val="11"/>
        <color theme="1"/>
        <rFont val="Calibri"/>
        <family val="2"/>
        <scheme val="minor"/>
      </rPr>
      <t>Queda de tensão 0,5%</t>
    </r>
  </si>
  <si>
    <t>x  1,5  =</t>
  </si>
  <si>
    <r>
      <t xml:space="preserve">Tabela III - Entradas de Instalações de utilização (Instalções individuais)- </t>
    </r>
    <r>
      <rPr>
        <sz val="12"/>
        <color indexed="8"/>
        <rFont val="Calibri"/>
        <family val="2"/>
      </rPr>
      <t>Queda de tensão 1,5%</t>
    </r>
  </si>
  <si>
    <t>Comprimento em metros</t>
  </si>
  <si>
    <r>
      <rPr>
        <b/>
        <sz val="11"/>
        <color indexed="8"/>
        <rFont val="Calibri"/>
        <family val="2"/>
      </rPr>
      <t>Circuitos Monofásicos</t>
    </r>
    <r>
      <rPr>
        <sz val="11"/>
        <color theme="1"/>
        <rFont val="Calibri"/>
        <family val="2"/>
        <scheme val="minor"/>
      </rPr>
      <t xml:space="preserve"> - Condutores de cobre – Q.d.t 1,5 %</t>
    </r>
  </si>
  <si>
    <t>Protecção
A</t>
  </si>
  <si>
    <r>
      <t>Secção em mm</t>
    </r>
    <r>
      <rPr>
        <b/>
        <vertAlign val="superscript"/>
        <sz val="11"/>
        <color indexed="8"/>
        <rFont val="Calibri"/>
        <family val="2"/>
      </rPr>
      <t>2</t>
    </r>
  </si>
  <si>
    <t>Potência
kVA</t>
  </si>
  <si>
    <r>
      <rPr>
        <b/>
        <sz val="11"/>
        <color indexed="8"/>
        <rFont val="Calibri"/>
        <family val="2"/>
      </rPr>
      <t>Circuitos Trifásicos</t>
    </r>
    <r>
      <rPr>
        <sz val="11"/>
        <color theme="1"/>
        <rFont val="Calibri"/>
        <family val="2"/>
        <scheme val="minor"/>
      </rPr>
      <t xml:space="preserve"> - Condutores de cobre – Q.d.t 1,5 %</t>
    </r>
  </si>
  <si>
    <r>
      <rPr>
        <b/>
        <sz val="11"/>
        <color indexed="8"/>
        <rFont val="Calibri"/>
        <family val="2"/>
      </rPr>
      <t>Circuitos Monofásicos</t>
    </r>
    <r>
      <rPr>
        <sz val="11"/>
        <color theme="1"/>
        <rFont val="Calibri"/>
        <family val="2"/>
        <scheme val="minor"/>
      </rPr>
      <t xml:space="preserve"> - Condutores de alumínio – Q.d.t 1,5 %</t>
    </r>
  </si>
  <si>
    <r>
      <rPr>
        <b/>
        <sz val="11"/>
        <color indexed="8"/>
        <rFont val="Calibri"/>
        <family val="2"/>
      </rPr>
      <t>Circuitos Trifásicos</t>
    </r>
    <r>
      <rPr>
        <sz val="11"/>
        <color theme="1"/>
        <rFont val="Calibri"/>
        <family val="2"/>
        <scheme val="minor"/>
      </rPr>
      <t xml:space="preserve"> - Condutores de alumínio – Q.d.t 1,5 %</t>
    </r>
  </si>
  <si>
    <t>COEFICIENTE DE SIMULTANEIDADE</t>
  </si>
  <si>
    <t>nº instalações</t>
  </si>
  <si>
    <t>Factor de simultaneidade</t>
  </si>
  <si>
    <t>ρ</t>
  </si>
  <si>
    <t>comp.</t>
  </si>
  <si>
    <t>)</t>
  </si>
  <si>
    <t>:</t>
  </si>
  <si>
    <t>V</t>
  </si>
  <si>
    <t>( 0,0225</t>
  </si>
  <si>
    <t>( 0,036</t>
  </si>
  <si>
    <t>Alimentação</t>
  </si>
  <si>
    <t>Apartamentos</t>
  </si>
  <si>
    <t>Coef. simultaneidade</t>
  </si>
  <si>
    <t>TOTAL</t>
  </si>
  <si>
    <r>
      <t>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 xml:space="preserve"> =</t>
    </r>
  </si>
  <si>
    <t>Protecção
p/ Fase
A</t>
  </si>
  <si>
    <t>1º preencher as células a branco.</t>
  </si>
  <si>
    <t xml:space="preserve">2º Fazer os cálculo dentro dos parentesis </t>
  </si>
  <si>
    <t>3º concluir os cáculos tendo substituido as células coloridas pelos valores aí calculados</t>
  </si>
  <si>
    <t>Cálculo da Corrente de curto circuito de uma canalização Icc</t>
  </si>
  <si>
    <t>Dimensionamento da tensão de curto circuito</t>
  </si>
  <si>
    <t>*</t>
  </si>
  <si>
    <t>Udcc</t>
  </si>
  <si>
    <t xml:space="preserve">0,80 x </t>
  </si>
  <si>
    <t>* em circuitos com neutro considerar 230 volt</t>
  </si>
  <si>
    <t>Cobre</t>
  </si>
  <si>
    <t>R fase</t>
  </si>
  <si>
    <t>Ω</t>
  </si>
  <si>
    <t>R neutro</t>
  </si>
  <si>
    <t>Resistência total</t>
  </si>
  <si>
    <t>Corrente de curto circuito (Icc)</t>
  </si>
  <si>
    <t>Icc</t>
  </si>
  <si>
    <t>Determinação da fadiga térmica</t>
  </si>
  <si>
    <t>S</t>
  </si>
  <si>
    <t>t=5s</t>
  </si>
  <si>
    <t>O poder de corte (Pdc) não deve ser inferior à corrente de c.c presumida no ponto de localização:</t>
  </si>
  <si>
    <t>O tempo de corte resultante de um c.c , em qualquer ponto do circuito não deverá ser superior  ao tempo</t>
  </si>
  <si>
    <t>correspondente à elevação da temperatura do condutor ao seu máximo admissivel.</t>
  </si>
  <si>
    <t>Pdc</t>
  </si>
  <si>
    <t>mm²</t>
  </si>
  <si>
    <r>
      <t>)</t>
    </r>
    <r>
      <rPr>
        <sz val="11"/>
        <color theme="1"/>
        <rFont val="Calibri"/>
        <family val="2"/>
        <scheme val="minor"/>
      </rPr>
      <t>=</t>
    </r>
  </si>
  <si>
    <r>
      <t>):</t>
    </r>
    <r>
      <rPr>
        <sz val="11"/>
        <color theme="1"/>
        <rFont val="Calibri"/>
        <family val="2"/>
        <scheme val="minor"/>
      </rPr>
      <t xml:space="preserve"> (44  </t>
    </r>
  </si>
  <si>
    <r>
      <t>=</t>
    </r>
    <r>
      <rPr>
        <sz val="12"/>
        <color indexed="8"/>
        <rFont val="Calibri"/>
        <family val="2"/>
      </rPr>
      <t>(</t>
    </r>
  </si>
  <si>
    <t>Secção em aluminio</t>
  </si>
  <si>
    <t>Secção em cobre</t>
  </si>
  <si>
    <t>Cálculo da secção</t>
  </si>
  <si>
    <t xml:space="preserve">u = </t>
  </si>
  <si>
    <t>Calculo da secção minima do condutor a partir da máxima queda de tensão  (Q.d.t)</t>
  </si>
  <si>
    <t xml:space="preserve">: 230 </t>
  </si>
  <si>
    <t>(</t>
  </si>
  <si>
    <t>Δ %</t>
  </si>
  <si>
    <t>)  =</t>
  </si>
  <si>
    <t>canalizações de aluminio</t>
  </si>
  <si>
    <t>canalizações de cobre</t>
  </si>
  <si>
    <t>secção</t>
  </si>
  <si>
    <t>trifásica</t>
  </si>
  <si>
    <t>(2 x 0,036</t>
  </si>
  <si>
    <t>(2 x 0,0225</t>
  </si>
  <si>
    <t>monofásica</t>
  </si>
  <si>
    <t>Cálculo das Quedas de tensão</t>
  </si>
  <si>
    <r>
      <t>D</t>
    </r>
    <r>
      <rPr>
        <sz val="12"/>
        <rFont val="Arial"/>
        <family val="2"/>
      </rPr>
      <t>U =</t>
    </r>
  </si>
  <si>
    <t>Instalação colectiva - Coluna</t>
  </si>
  <si>
    <t>metros</t>
  </si>
  <si>
    <t>Material condutor :</t>
  </si>
  <si>
    <t>cobre</t>
  </si>
  <si>
    <t>Resistividade</t>
  </si>
  <si>
    <r>
      <t>S</t>
    </r>
    <r>
      <rPr>
        <b/>
        <vertAlign val="subscript"/>
        <sz val="12"/>
        <rFont val="Arial"/>
        <family val="2"/>
      </rPr>
      <t xml:space="preserve">min </t>
    </r>
    <r>
      <rPr>
        <b/>
        <sz val="12"/>
        <rFont val="Arial"/>
        <family val="2"/>
      </rPr>
      <t>=</t>
    </r>
  </si>
  <si>
    <r>
      <t>mm</t>
    </r>
    <r>
      <rPr>
        <b/>
        <vertAlign val="superscript"/>
        <sz val="12"/>
        <rFont val="Arial"/>
        <family val="2"/>
      </rPr>
      <t>2</t>
    </r>
  </si>
  <si>
    <t>(Secção minima dos condutores para que não sejam excedidos os de valores de queda de tensão)</t>
  </si>
  <si>
    <t>Quedas de tensão</t>
  </si>
  <si>
    <r>
      <t>D</t>
    </r>
    <r>
      <rPr>
        <b/>
        <sz val="10"/>
        <rFont val="Arial"/>
        <family val="2"/>
      </rPr>
      <t>U</t>
    </r>
  </si>
  <si>
    <t>Instalação colectiva - Entrada</t>
  </si>
  <si>
    <t>Instalação individual - Portinhola</t>
  </si>
  <si>
    <t>Instalação individual - Iluminação</t>
  </si>
  <si>
    <t>Instalação individual - Outros usos</t>
  </si>
  <si>
    <t>Fusiveis gG</t>
  </si>
  <si>
    <r>
      <t>I</t>
    </r>
    <r>
      <rPr>
        <b/>
        <vertAlign val="subscript"/>
        <sz val="10"/>
        <rFont val="Arial"/>
        <family val="2"/>
      </rPr>
      <t xml:space="preserve">n </t>
    </r>
    <r>
      <rPr>
        <b/>
        <sz val="10"/>
        <rFont val="Arial"/>
        <family val="2"/>
      </rPr>
      <t>(A)</t>
    </r>
  </si>
  <si>
    <r>
      <t>I</t>
    </r>
    <r>
      <rPr>
        <b/>
        <vertAlign val="subscript"/>
        <sz val="10"/>
        <rFont val="Arial"/>
        <family val="2"/>
      </rPr>
      <t xml:space="preserve">2 </t>
    </r>
    <r>
      <rPr>
        <b/>
        <sz val="10"/>
        <rFont val="Arial"/>
        <family val="2"/>
      </rPr>
      <t>(A)</t>
    </r>
  </si>
  <si>
    <t>Disjuntores domesticos</t>
  </si>
  <si>
    <t>cod</t>
  </si>
  <si>
    <t>XLPE/EPR</t>
  </si>
  <si>
    <t>Mineral-Bainha em PVC ou cabo nu e acessível</t>
  </si>
  <si>
    <t>Mineral-Cabo nu e inacessível</t>
  </si>
  <si>
    <t>Informação</t>
  </si>
  <si>
    <r>
      <t>I</t>
    </r>
    <r>
      <rPr>
        <vertAlign val="subscript"/>
        <sz val="10"/>
        <rFont val="Arial"/>
        <family val="2"/>
      </rPr>
      <t xml:space="preserve">B </t>
    </r>
    <r>
      <rPr>
        <sz val="11"/>
        <color theme="1"/>
        <rFont val="Calibri"/>
        <family val="2"/>
        <scheme val="minor"/>
      </rPr>
      <t>≤ I</t>
    </r>
    <r>
      <rPr>
        <vertAlign val="subscript"/>
        <sz val="10"/>
        <rFont val="Arial"/>
        <family val="2"/>
      </rPr>
      <t>N</t>
    </r>
  </si>
  <si>
    <t>Escolha uma corrente estipulada mais elevada.</t>
  </si>
  <si>
    <r>
      <t>I</t>
    </r>
    <r>
      <rPr>
        <vertAlign val="subscript"/>
        <sz val="10"/>
        <rFont val="Arial"/>
        <family val="2"/>
      </rPr>
      <t xml:space="preserve">N </t>
    </r>
    <r>
      <rPr>
        <sz val="11"/>
        <color theme="1"/>
        <rFont val="Calibri"/>
        <family val="2"/>
        <scheme val="minor"/>
      </rPr>
      <t>≤ I</t>
    </r>
    <r>
      <rPr>
        <vertAlign val="subscript"/>
        <sz val="10"/>
        <rFont val="Arial"/>
        <family val="2"/>
      </rPr>
      <t>Z</t>
    </r>
  </si>
  <si>
    <t>Escolha uma secção superior.</t>
  </si>
  <si>
    <r>
      <t>I</t>
    </r>
    <r>
      <rPr>
        <vertAlign val="subscript"/>
        <sz val="10"/>
        <rFont val="Arial"/>
        <family val="2"/>
      </rPr>
      <t xml:space="preserve">2 </t>
    </r>
    <r>
      <rPr>
        <sz val="11"/>
        <color theme="1"/>
        <rFont val="Calibri"/>
        <family val="2"/>
        <scheme val="minor"/>
      </rPr>
      <t>≤ 1,45xI</t>
    </r>
    <r>
      <rPr>
        <vertAlign val="subscript"/>
        <sz val="10"/>
        <rFont val="Arial"/>
        <family val="2"/>
      </rPr>
      <t>Z</t>
    </r>
  </si>
  <si>
    <r>
      <t>A condição I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≤1,45xI</t>
    </r>
    <r>
      <rPr>
        <vertAlign val="subscript"/>
        <sz val="10"/>
        <rFont val="Arial"/>
        <family val="2"/>
      </rPr>
      <t>Z</t>
    </r>
    <r>
      <rPr>
        <sz val="11"/>
        <color theme="1"/>
        <rFont val="Calibri"/>
        <family val="2"/>
        <scheme val="minor"/>
      </rPr>
      <t xml:space="preserve"> não está garantida.</t>
    </r>
  </si>
  <si>
    <t>Alimentação :</t>
  </si>
  <si>
    <r>
      <t xml:space="preserve">Comprimento do circuito </t>
    </r>
    <r>
      <rPr>
        <b/>
        <sz val="11"/>
        <rFont val="Arial"/>
        <family val="2"/>
      </rPr>
      <t xml:space="preserve">L </t>
    </r>
    <r>
      <rPr>
        <sz val="11"/>
        <rFont val="Arial"/>
        <family val="2"/>
      </rPr>
      <t>=</t>
    </r>
  </si>
  <si>
    <t>Tipo de instalação :</t>
  </si>
  <si>
    <r>
      <t>Corrente Serviço I</t>
    </r>
    <r>
      <rPr>
        <vertAlign val="subscript"/>
        <sz val="11"/>
        <rFont val="Arial"/>
        <family val="2"/>
      </rPr>
      <t>B</t>
    </r>
    <r>
      <rPr>
        <sz val="11"/>
        <rFont val="Arial"/>
        <family val="2"/>
      </rPr>
      <t xml:space="preserve"> :</t>
    </r>
  </si>
  <si>
    <r>
      <t>D</t>
    </r>
    <r>
      <rPr>
        <b/>
        <sz val="12"/>
        <rFont val="Arial"/>
        <family val="2"/>
      </rPr>
      <t>U =</t>
    </r>
  </si>
  <si>
    <t>Û</t>
  </si>
  <si>
    <t>Secção =</t>
  </si>
  <si>
    <r>
      <t>mm</t>
    </r>
    <r>
      <rPr>
        <i/>
        <vertAlign val="superscript"/>
        <sz val="11"/>
        <rFont val="Arial"/>
        <family val="2"/>
      </rPr>
      <t>2</t>
    </r>
  </si>
  <si>
    <r>
      <t>R</t>
    </r>
    <r>
      <rPr>
        <b/>
        <vertAlign val="subscript"/>
        <sz val="11"/>
        <color indexed="8"/>
        <rFont val="Calibri"/>
        <family val="2"/>
      </rPr>
      <t xml:space="preserve">T </t>
    </r>
    <r>
      <rPr>
        <b/>
        <sz val="11"/>
        <color indexed="8"/>
        <rFont val="Calibri"/>
        <family val="2"/>
      </rPr>
      <t>=</t>
    </r>
  </si>
  <si>
    <t>Alumínio</t>
  </si>
  <si>
    <t>monofásica cu</t>
  </si>
  <si>
    <t>monofásica al</t>
  </si>
  <si>
    <t>trifásica cu</t>
  </si>
  <si>
    <t>trifásica al</t>
  </si>
  <si>
    <t>Coluna Edificios Colectivos (1%)</t>
  </si>
  <si>
    <t>Entrada Instalação Individual (1,5%)</t>
  </si>
  <si>
    <t>Canalização Iluminação (3%)</t>
  </si>
  <si>
    <t>Outras Canalizações (5%)</t>
  </si>
  <si>
    <t>cu</t>
  </si>
  <si>
    <t>al</t>
  </si>
  <si>
    <t>Comp</t>
  </si>
  <si>
    <t>Dimensionamento da Protecção</t>
  </si>
  <si>
    <r>
      <t>I</t>
    </r>
    <r>
      <rPr>
        <b/>
        <vertAlign val="subscript"/>
        <sz val="11"/>
        <rFont val="Arial"/>
        <family val="2"/>
      </rPr>
      <t>B</t>
    </r>
  </si>
  <si>
    <r>
      <t>I</t>
    </r>
    <r>
      <rPr>
        <b/>
        <vertAlign val="subscript"/>
        <sz val="11"/>
        <rFont val="Arial"/>
        <family val="2"/>
      </rPr>
      <t>n</t>
    </r>
  </si>
  <si>
    <r>
      <t>I</t>
    </r>
    <r>
      <rPr>
        <b/>
        <vertAlign val="subscript"/>
        <sz val="11"/>
        <rFont val="Arial"/>
        <family val="2"/>
      </rPr>
      <t>Z</t>
    </r>
  </si>
  <si>
    <r>
      <t>I</t>
    </r>
    <r>
      <rPr>
        <b/>
        <vertAlign val="subscript"/>
        <sz val="12"/>
        <rFont val="Arial"/>
        <family val="2"/>
      </rPr>
      <t>B</t>
    </r>
  </si>
  <si>
    <r>
      <t>I</t>
    </r>
    <r>
      <rPr>
        <b/>
        <vertAlign val="subscript"/>
        <sz val="12"/>
        <rFont val="Arial"/>
        <family val="2"/>
      </rPr>
      <t>n</t>
    </r>
  </si>
  <si>
    <r>
      <t>I</t>
    </r>
    <r>
      <rPr>
        <b/>
        <vertAlign val="subscript"/>
        <sz val="12"/>
        <rFont val="Arial"/>
        <family val="2"/>
      </rPr>
      <t>z</t>
    </r>
  </si>
  <si>
    <r>
      <t>I</t>
    </r>
    <r>
      <rPr>
        <b/>
        <vertAlign val="subscript"/>
        <sz val="11"/>
        <rFont val="Arial"/>
        <family val="2"/>
      </rPr>
      <t>2</t>
    </r>
  </si>
  <si>
    <r>
      <t>1,45xI</t>
    </r>
    <r>
      <rPr>
        <b/>
        <vertAlign val="subscript"/>
        <sz val="11"/>
        <rFont val="Arial"/>
        <family val="2"/>
      </rPr>
      <t>Z</t>
    </r>
  </si>
  <si>
    <r>
      <t>I</t>
    </r>
    <r>
      <rPr>
        <b/>
        <vertAlign val="subscript"/>
        <sz val="12"/>
        <rFont val="Arial"/>
        <family val="2"/>
      </rPr>
      <t>2</t>
    </r>
  </si>
  <si>
    <t>Informação:</t>
  </si>
  <si>
    <t>Tabela de disjuntores domésticos - Amperes</t>
  </si>
  <si>
    <t>Disjuntores domésticos - 60898</t>
  </si>
  <si>
    <t xml:space="preserve">Corrente estipulada      </t>
  </si>
  <si>
    <r>
      <t>(I</t>
    </r>
    <r>
      <rPr>
        <vertAlign val="subscript"/>
        <sz val="10"/>
        <color indexed="8"/>
        <rFont val="Calibri"/>
        <family val="2"/>
      </rPr>
      <t>n</t>
    </r>
    <r>
      <rPr>
        <sz val="10"/>
        <color indexed="8"/>
        <rFont val="Calibri"/>
        <family val="2"/>
      </rPr>
      <t>)</t>
    </r>
  </si>
  <si>
    <t>Corrente convencional</t>
  </si>
  <si>
    <r>
      <t>(I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</si>
  <si>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de funcionamento</t>
  </si>
  <si>
    <t>Tabela de fusíveis tipo gG - Amperes</t>
  </si>
  <si>
    <t>Dimensionamento de Protecção</t>
  </si>
  <si>
    <t>Condutor -</t>
  </si>
  <si>
    <t>Secção -</t>
  </si>
  <si>
    <t>(Fase)</t>
  </si>
  <si>
    <t>(Neutro)</t>
  </si>
  <si>
    <t>Comprimento -</t>
  </si>
  <si>
    <t>Natureza do isolamento dos condutores de protecção ou bainha exterior dos cabos</t>
  </si>
  <si>
    <r>
      <t>K</t>
    </r>
    <r>
      <rPr>
        <b/>
        <sz val="10"/>
        <rFont val="Arial"/>
        <family val="2"/>
      </rPr>
      <t xml:space="preserve"> =</t>
    </r>
  </si>
  <si>
    <t>Isolados</t>
  </si>
  <si>
    <t xml:space="preserve"> Alumínio</t>
  </si>
  <si>
    <t>Corrente curto circuito</t>
  </si>
  <si>
    <t>monofasico</t>
  </si>
  <si>
    <t>FN</t>
  </si>
  <si>
    <t>Fadiga Térmica</t>
  </si>
  <si>
    <r>
      <t>I</t>
    </r>
    <r>
      <rPr>
        <b/>
        <vertAlign val="subscript"/>
        <sz val="12"/>
        <rFont val="Arial"/>
        <family val="2"/>
      </rPr>
      <t>CC t=5s</t>
    </r>
    <r>
      <rPr>
        <b/>
        <sz val="12"/>
        <rFont val="Arial"/>
        <family val="2"/>
      </rPr>
      <t>=</t>
    </r>
  </si>
  <si>
    <t>Secção (min)</t>
  </si>
  <si>
    <r>
      <t>mm</t>
    </r>
    <r>
      <rPr>
        <i/>
        <vertAlign val="superscript"/>
        <sz val="11"/>
        <color indexed="55"/>
        <rFont val="Arial"/>
        <family val="2"/>
      </rPr>
      <t>2</t>
    </r>
  </si>
  <si>
    <r>
      <t>mm</t>
    </r>
    <r>
      <rPr>
        <i/>
        <vertAlign val="superscript"/>
        <sz val="10"/>
        <rFont val="Arial"/>
        <family val="2"/>
      </rPr>
      <t>2</t>
    </r>
  </si>
  <si>
    <r>
      <t>I</t>
    </r>
    <r>
      <rPr>
        <vertAlign val="subscript"/>
        <sz val="12"/>
        <rFont val="Arial"/>
        <family val="2"/>
      </rPr>
      <t xml:space="preserve">B </t>
    </r>
    <r>
      <rPr>
        <sz val="12"/>
        <rFont val="Arial"/>
        <family val="2"/>
      </rPr>
      <t>=</t>
    </r>
  </si>
  <si>
    <r>
      <t>I</t>
    </r>
    <r>
      <rPr>
        <vertAlign val="subscript"/>
        <sz val="12"/>
        <rFont val="Arial"/>
        <family val="2"/>
      </rPr>
      <t xml:space="preserve">Z </t>
    </r>
    <r>
      <rPr>
        <sz val="12"/>
        <rFont val="Arial"/>
        <family val="2"/>
      </rPr>
      <t>=</t>
    </r>
  </si>
  <si>
    <r>
      <t>I</t>
    </r>
    <r>
      <rPr>
        <b/>
        <vertAlign val="subscript"/>
        <sz val="11"/>
        <rFont val="Arial"/>
        <family val="2"/>
      </rPr>
      <t>n</t>
    </r>
    <r>
      <rPr>
        <b/>
        <sz val="11"/>
        <rFont val="Arial"/>
        <family val="2"/>
      </rPr>
      <t xml:space="preserve"> =</t>
    </r>
  </si>
  <si>
    <r>
      <t>I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=</t>
    </r>
  </si>
  <si>
    <t>Voltar</t>
  </si>
  <si>
    <t>Ver dados</t>
  </si>
  <si>
    <t>Cliclar</t>
  </si>
  <si>
    <t>Clicar</t>
  </si>
  <si>
    <r>
      <t>I</t>
    </r>
    <r>
      <rPr>
        <vertAlign val="subscript"/>
        <sz val="10"/>
        <color indexed="9"/>
        <rFont val="Arial"/>
        <family val="2"/>
      </rPr>
      <t>B</t>
    </r>
  </si>
  <si>
    <r>
      <t>D</t>
    </r>
    <r>
      <rPr>
        <sz val="12"/>
        <color indexed="9"/>
        <rFont val="Arial"/>
        <family val="2"/>
      </rPr>
      <t>U</t>
    </r>
  </si>
  <si>
    <t>Valor Manual</t>
  </si>
  <si>
    <t>Entrada Edificio Colectivos (0,5%)</t>
  </si>
  <si>
    <t>x 230 =</t>
  </si>
  <si>
    <t>CC Fase-Neutro</t>
  </si>
  <si>
    <t>2,236 ) =</t>
  </si>
  <si>
    <t>x (</t>
  </si>
  <si>
    <r>
      <t>I</t>
    </r>
    <r>
      <rPr>
        <b/>
        <vertAlign val="subscript"/>
        <sz val="12"/>
        <color indexed="9"/>
        <rFont val="Arial"/>
        <family val="2"/>
      </rPr>
      <t>CC</t>
    </r>
    <r>
      <rPr>
        <b/>
        <sz val="12"/>
        <color indexed="9"/>
        <rFont val="Arial"/>
        <family val="2"/>
      </rPr>
      <t xml:space="preserve"> =</t>
    </r>
  </si>
  <si>
    <t xml:space="preserve"> Em circuitos monofásiccos o L é x2</t>
  </si>
  <si>
    <t>porque a queda de tensão contempla</t>
  </si>
  <si>
    <t>a fase e o neutro.</t>
  </si>
  <si>
    <t>Trifásica</t>
  </si>
  <si>
    <t>Fusível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</si>
</sst>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%"/>
  </numFmts>
  <fonts count="10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vertAlign val="subscript"/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0"/>
      <color indexed="8"/>
      <name val="Calibri"/>
      <family val="2"/>
    </font>
    <font>
      <b/>
      <vertAlign val="sub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1"/>
      <color indexed="10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14"/>
      <color indexed="9"/>
      <name val="Calibri"/>
      <family val="2"/>
    </font>
    <font>
      <sz val="11"/>
      <color indexed="9"/>
      <name val="Calibri"/>
      <family val="2"/>
    </font>
    <font>
      <sz val="14"/>
      <color indexed="8"/>
      <name val="Calibri"/>
      <family val="2"/>
    </font>
    <font>
      <sz val="12"/>
      <color indexed="9"/>
      <name val="Arial"/>
      <family val="2"/>
    </font>
    <font>
      <b/>
      <sz val="11"/>
      <color indexed="8"/>
      <name val="Arial"/>
      <family val="2"/>
    </font>
    <font>
      <b/>
      <sz val="11"/>
      <color indexed="10"/>
      <name val="Calibri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10"/>
      <name val="Symbol"/>
      <family val="1"/>
      <charset val="2"/>
    </font>
    <font>
      <b/>
      <sz val="12"/>
      <name val="Arial"/>
      <family val="2"/>
    </font>
    <font>
      <b/>
      <vertAlign val="subscript"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2"/>
      <name val="Symbol"/>
      <family val="1"/>
      <charset val="2"/>
    </font>
    <font>
      <sz val="12"/>
      <name val="Symbol"/>
      <family val="1"/>
      <charset val="2"/>
    </font>
    <font>
      <b/>
      <sz val="14"/>
      <name val="Symbol"/>
      <family val="1"/>
      <charset val="2"/>
    </font>
    <font>
      <b/>
      <vertAlign val="superscript"/>
      <sz val="12"/>
      <name val="Arial"/>
      <family val="2"/>
    </font>
    <font>
      <b/>
      <sz val="14"/>
      <name val="Arial"/>
      <family val="2"/>
    </font>
    <font>
      <vertAlign val="subscript"/>
      <sz val="11"/>
      <name val="Arial"/>
      <family val="2"/>
    </font>
    <font>
      <sz val="14"/>
      <name val="Calibri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sz val="10"/>
      <color indexed="22"/>
      <name val="Arial"/>
      <family val="2"/>
    </font>
    <font>
      <sz val="10"/>
      <color indexed="55"/>
      <name val="Arial"/>
      <family val="2"/>
    </font>
    <font>
      <b/>
      <vertAlign val="subscript"/>
      <sz val="11"/>
      <name val="Arial"/>
      <family val="2"/>
    </font>
    <font>
      <sz val="11"/>
      <color indexed="22"/>
      <name val="Arial"/>
      <family val="2"/>
    </font>
    <font>
      <vertAlign val="subscript"/>
      <sz val="10"/>
      <color indexed="8"/>
      <name val="Calibri"/>
      <family val="2"/>
    </font>
    <font>
      <vertAlign val="subscript"/>
      <sz val="10"/>
      <name val="Calibri"/>
      <family val="2"/>
    </font>
    <font>
      <sz val="10"/>
      <name val="Calibri"/>
      <family val="2"/>
    </font>
    <font>
      <i/>
      <sz val="11"/>
      <color indexed="23"/>
      <name val="Arial"/>
      <family val="2"/>
    </font>
    <font>
      <sz val="11"/>
      <color indexed="9"/>
      <name val="Arial"/>
      <family val="2"/>
    </font>
    <font>
      <sz val="11"/>
      <color indexed="55"/>
      <name val="Arial"/>
      <family val="2"/>
    </font>
    <font>
      <sz val="11"/>
      <color indexed="10"/>
      <name val="Arial"/>
      <family val="2"/>
    </font>
    <font>
      <i/>
      <sz val="11"/>
      <color indexed="55"/>
      <name val="Arial"/>
      <family val="2"/>
    </font>
    <font>
      <i/>
      <vertAlign val="superscript"/>
      <sz val="11"/>
      <color indexed="55"/>
      <name val="Arial"/>
      <family val="2"/>
    </font>
    <font>
      <b/>
      <sz val="12"/>
      <color indexed="9"/>
      <name val="Arial"/>
      <family val="2"/>
    </font>
    <font>
      <b/>
      <i/>
      <sz val="12"/>
      <color indexed="9"/>
      <name val="Arial"/>
      <family val="2"/>
    </font>
    <font>
      <i/>
      <vertAlign val="superscript"/>
      <sz val="10"/>
      <name val="Arial"/>
      <family val="2"/>
    </font>
    <font>
      <vertAlign val="subscript"/>
      <sz val="12"/>
      <name val="Arial"/>
      <family val="2"/>
    </font>
    <font>
      <sz val="10"/>
      <color indexed="60"/>
      <name val="Arial"/>
      <family val="2"/>
    </font>
    <font>
      <b/>
      <sz val="12"/>
      <color indexed="9"/>
      <name val="Symbol"/>
      <family val="1"/>
      <charset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1"/>
      <color indexed="1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sz val="12"/>
      <color indexed="9"/>
      <name val="Arial"/>
      <family val="2"/>
    </font>
    <font>
      <sz val="14"/>
      <color indexed="8"/>
      <name val="Calibri"/>
      <family val="2"/>
    </font>
    <font>
      <sz val="10"/>
      <color indexed="9"/>
      <name val="Arial"/>
      <family val="2"/>
    </font>
    <font>
      <sz val="10"/>
      <color indexed="9"/>
      <name val="Calibri"/>
      <family val="2"/>
    </font>
    <font>
      <b/>
      <sz val="10"/>
      <color indexed="9"/>
      <name val="Arial"/>
      <family val="2"/>
    </font>
    <font>
      <sz val="9"/>
      <color indexed="8"/>
      <name val="Calibri"/>
      <family val="2"/>
    </font>
    <font>
      <sz val="11"/>
      <color indexed="31"/>
      <name val="Calibri"/>
      <family val="2"/>
    </font>
    <font>
      <sz val="11"/>
      <color indexed="26"/>
      <name val="Calibri"/>
      <family val="2"/>
    </font>
    <font>
      <sz val="12"/>
      <color indexed="60"/>
      <name val="Calibri"/>
      <family val="2"/>
    </font>
    <font>
      <sz val="11"/>
      <color indexed="55"/>
      <name val="Calibri"/>
      <family val="2"/>
    </font>
    <font>
      <sz val="11"/>
      <color indexed="9"/>
      <name val="Calibri"/>
      <family val="2"/>
    </font>
    <font>
      <sz val="8"/>
      <color indexed="9"/>
      <name val="Calibri"/>
      <family val="2"/>
    </font>
    <font>
      <sz val="11"/>
      <color indexed="22"/>
      <name val="Arial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6"/>
      <color indexed="53"/>
      <name val="Calibri"/>
      <family val="2"/>
    </font>
    <font>
      <sz val="8"/>
      <color indexed="9"/>
      <name val="Arial"/>
      <family val="2"/>
    </font>
    <font>
      <sz val="14"/>
      <color indexed="9"/>
      <name val="Calibri"/>
      <family val="2"/>
    </font>
    <font>
      <vertAlign val="subscript"/>
      <sz val="10"/>
      <color indexed="9"/>
      <name val="Arial"/>
      <family val="2"/>
    </font>
    <font>
      <sz val="12"/>
      <color indexed="9"/>
      <name val="Symbol"/>
      <family val="1"/>
      <charset val="2"/>
    </font>
    <font>
      <i/>
      <sz val="11"/>
      <color indexed="9"/>
      <name val="Arial"/>
      <family val="2"/>
    </font>
    <font>
      <sz val="11"/>
      <color indexed="55"/>
      <name val="Calibri"/>
      <family val="2"/>
    </font>
    <font>
      <sz val="9"/>
      <color indexed="9"/>
      <name val="Arial"/>
      <family val="2"/>
    </font>
    <font>
      <sz val="11"/>
      <color indexed="42"/>
      <name val="Calibri"/>
      <family val="2"/>
    </font>
    <font>
      <u/>
      <sz val="11"/>
      <color indexed="9"/>
      <name val="Calibri"/>
      <family val="2"/>
    </font>
    <font>
      <u/>
      <sz val="11"/>
      <color indexed="16"/>
      <name val="Calibri"/>
      <family val="2"/>
    </font>
    <font>
      <sz val="10"/>
      <color indexed="16"/>
      <name val="Arial"/>
      <family val="2"/>
    </font>
    <font>
      <sz val="8"/>
      <name val="Calibri"/>
      <family val="2"/>
    </font>
    <font>
      <b/>
      <vertAlign val="subscript"/>
      <sz val="12"/>
      <color indexed="9"/>
      <name val="Arial"/>
      <family val="2"/>
    </font>
    <font>
      <sz val="10"/>
      <color indexed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</fills>
  <borders count="1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22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9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thin">
        <color indexed="11"/>
      </right>
      <top style="thin">
        <color indexed="11"/>
      </top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ck">
        <color indexed="11"/>
      </left>
      <right/>
      <top style="thick">
        <color indexed="11"/>
      </top>
      <bottom/>
      <diagonal/>
    </border>
    <border>
      <left/>
      <right/>
      <top style="thick">
        <color indexed="11"/>
      </top>
      <bottom/>
      <diagonal/>
    </border>
    <border>
      <left/>
      <right style="thick">
        <color indexed="11"/>
      </right>
      <top style="thick">
        <color indexed="11"/>
      </top>
      <bottom/>
      <diagonal/>
    </border>
    <border>
      <left/>
      <right style="thick">
        <color indexed="11"/>
      </right>
      <top/>
      <bottom/>
      <diagonal/>
    </border>
    <border>
      <left style="thick">
        <color indexed="11"/>
      </left>
      <right/>
      <top/>
      <bottom/>
      <diagonal/>
    </border>
    <border>
      <left style="thick">
        <color indexed="11"/>
      </left>
      <right/>
      <top/>
      <bottom style="thin">
        <color indexed="11"/>
      </bottom>
      <diagonal/>
    </border>
    <border>
      <left style="thick">
        <color indexed="11"/>
      </left>
      <right/>
      <top/>
      <bottom style="thick">
        <color indexed="11"/>
      </bottom>
      <diagonal/>
    </border>
    <border>
      <left/>
      <right/>
      <top/>
      <bottom style="thick">
        <color indexed="11"/>
      </bottom>
      <diagonal/>
    </border>
    <border>
      <left/>
      <right style="thick">
        <color indexed="11"/>
      </right>
      <top/>
      <bottom style="thick">
        <color indexed="11"/>
      </bottom>
      <diagonal/>
    </border>
    <border>
      <left style="thick">
        <color indexed="11"/>
      </left>
      <right/>
      <top style="thin">
        <color indexed="64"/>
      </top>
      <bottom/>
      <diagonal/>
    </border>
    <border>
      <left/>
      <right style="thick">
        <color indexed="11"/>
      </right>
      <top style="thin">
        <color indexed="64"/>
      </top>
      <bottom/>
      <diagonal/>
    </border>
    <border>
      <left style="thick">
        <color indexed="11"/>
      </left>
      <right/>
      <top/>
      <bottom style="thin">
        <color indexed="64"/>
      </bottom>
      <diagonal/>
    </border>
    <border>
      <left/>
      <right style="thick">
        <color indexed="1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22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 style="thin">
        <color indexed="22"/>
      </right>
      <top style="medium">
        <color indexed="8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23"/>
      </bottom>
      <diagonal/>
    </border>
    <border>
      <left style="thick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22"/>
      </bottom>
      <diagonal/>
    </border>
    <border>
      <left/>
      <right/>
      <top style="thick">
        <color indexed="64"/>
      </top>
      <bottom style="thin">
        <color indexed="22"/>
      </bottom>
      <diagonal/>
    </border>
    <border>
      <left/>
      <right style="thin">
        <color indexed="22"/>
      </right>
      <top style="thick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55"/>
      </right>
      <top style="thin">
        <color indexed="22"/>
      </top>
      <bottom/>
      <diagonal/>
    </border>
    <border>
      <left style="thin">
        <color indexed="55"/>
      </left>
      <right/>
      <top/>
      <bottom style="thin">
        <color indexed="22"/>
      </bottom>
      <diagonal/>
    </border>
    <border>
      <left style="thin">
        <color indexed="55"/>
      </left>
      <right/>
      <top style="thin">
        <color indexed="22"/>
      </top>
      <bottom/>
      <diagonal/>
    </border>
    <border>
      <left/>
      <right/>
      <top style="thin">
        <color indexed="55"/>
      </top>
      <bottom style="thin">
        <color indexed="22"/>
      </bottom>
      <diagonal/>
    </border>
    <border>
      <left/>
      <right style="thin">
        <color indexed="55"/>
      </right>
      <top style="thin">
        <color indexed="55"/>
      </top>
      <bottom style="thin">
        <color indexed="22"/>
      </bottom>
      <diagonal/>
    </border>
    <border>
      <left style="thin">
        <color indexed="22"/>
      </left>
      <right/>
      <top style="thin">
        <color indexed="55"/>
      </top>
      <bottom style="double">
        <color indexed="22"/>
      </bottom>
      <diagonal/>
    </border>
    <border>
      <left/>
      <right/>
      <top style="thin">
        <color indexed="55"/>
      </top>
      <bottom style="double">
        <color indexed="22"/>
      </bottom>
      <diagonal/>
    </border>
    <border>
      <left/>
      <right style="thin">
        <color indexed="55"/>
      </right>
      <top style="thin">
        <color indexed="55"/>
      </top>
      <bottom style="double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22"/>
      </bottom>
      <diagonal/>
    </border>
    <border>
      <left style="thin">
        <color indexed="22"/>
      </left>
      <right/>
      <top style="thin">
        <color indexed="22"/>
      </top>
      <bottom style="double">
        <color indexed="22"/>
      </bottom>
      <diagonal/>
    </border>
    <border>
      <left/>
      <right/>
      <top style="thin">
        <color indexed="22"/>
      </top>
      <bottom style="double">
        <color indexed="22"/>
      </bottom>
      <diagonal/>
    </border>
    <border>
      <left/>
      <right style="thin">
        <color indexed="22"/>
      </right>
      <top style="thin">
        <color indexed="22"/>
      </top>
      <bottom style="double">
        <color indexed="22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double">
        <color indexed="22"/>
      </top>
      <bottom/>
      <diagonal/>
    </border>
    <border>
      <left/>
      <right style="thin">
        <color indexed="22"/>
      </right>
      <top style="double">
        <color indexed="22"/>
      </top>
      <bottom/>
      <diagonal/>
    </border>
    <border>
      <left/>
      <right/>
      <top style="double">
        <color indexed="22"/>
      </top>
      <bottom/>
      <diagonal/>
    </border>
    <border>
      <left style="thin">
        <color indexed="22"/>
      </left>
      <right/>
      <top/>
      <bottom style="double">
        <color indexed="22"/>
      </bottom>
      <diagonal/>
    </border>
    <border>
      <left/>
      <right/>
      <top/>
      <bottom style="double">
        <color indexed="22"/>
      </bottom>
      <diagonal/>
    </border>
    <border>
      <left/>
      <right style="thin">
        <color indexed="22"/>
      </right>
      <top/>
      <bottom style="double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22"/>
      </bottom>
      <diagonal/>
    </border>
  </borders>
  <cellStyleXfs count="10">
    <xf numFmtId="0" fontId="0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9" fontId="6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63">
    <xf numFmtId="0" fontId="0" fillId="0" borderId="0" xfId="0"/>
    <xf numFmtId="0" fontId="0" fillId="2" borderId="0" xfId="0" applyFill="1"/>
    <xf numFmtId="0" fontId="65" fillId="2" borderId="0" xfId="0" applyFont="1" applyFill="1"/>
    <xf numFmtId="0" fontId="67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68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9" fillId="2" borderId="3" xfId="0" applyFont="1" applyFill="1" applyBorder="1" applyAlignment="1"/>
    <xf numFmtId="0" fontId="0" fillId="2" borderId="2" xfId="0" applyFill="1" applyBorder="1"/>
    <xf numFmtId="0" fontId="0" fillId="2" borderId="8" xfId="0" applyFill="1" applyBorder="1" applyAlignment="1">
      <alignment horizontal="center"/>
    </xf>
    <xf numFmtId="0" fontId="68" fillId="2" borderId="0" xfId="0" applyFont="1" applyFill="1" applyBorder="1" applyAlignment="1"/>
    <xf numFmtId="0" fontId="70" fillId="2" borderId="0" xfId="0" applyFont="1" applyFill="1" applyBorder="1" applyAlignment="1">
      <alignment vertical="center"/>
    </xf>
    <xf numFmtId="0" fontId="0" fillId="2" borderId="10" xfId="0" applyFill="1" applyBorder="1"/>
    <xf numFmtId="0" fontId="0" fillId="2" borderId="11" xfId="0" applyFill="1" applyBorder="1"/>
    <xf numFmtId="0" fontId="71" fillId="2" borderId="0" xfId="0" applyFont="1" applyFill="1" applyBorder="1"/>
    <xf numFmtId="0" fontId="0" fillId="3" borderId="0" xfId="0" applyFill="1"/>
    <xf numFmtId="0" fontId="0" fillId="3" borderId="0" xfId="0" applyFont="1" applyFill="1" applyBorder="1"/>
    <xf numFmtId="0" fontId="72" fillId="2" borderId="0" xfId="0" applyFont="1" applyFill="1" applyBorder="1" applyAlignment="1">
      <alignment horizontal="right"/>
    </xf>
    <xf numFmtId="0" fontId="72" fillId="2" borderId="12" xfId="0" applyFont="1" applyFill="1" applyBorder="1" applyAlignment="1">
      <alignment horizontal="right"/>
    </xf>
    <xf numFmtId="0" fontId="68" fillId="2" borderId="13" xfId="0" applyFont="1" applyFill="1" applyBorder="1" applyAlignment="1"/>
    <xf numFmtId="0" fontId="0" fillId="3" borderId="0" xfId="0" applyFill="1" applyBorder="1"/>
    <xf numFmtId="0" fontId="0" fillId="2" borderId="14" xfId="0" applyFill="1" applyBorder="1" applyAlignment="1">
      <alignment horizontal="right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 applyAlignment="1"/>
    <xf numFmtId="0" fontId="65" fillId="2" borderId="5" xfId="0" applyFont="1" applyFill="1" applyBorder="1"/>
    <xf numFmtId="0" fontId="63" fillId="2" borderId="5" xfId="0" applyFont="1" applyFill="1" applyBorder="1"/>
    <xf numFmtId="0" fontId="0" fillId="2" borderId="0" xfId="0" applyFill="1" applyBorder="1" applyAlignment="1"/>
    <xf numFmtId="0" fontId="0" fillId="3" borderId="5" xfId="0" applyFont="1" applyFill="1" applyBorder="1"/>
    <xf numFmtId="0" fontId="68" fillId="3" borderId="0" xfId="0" applyFont="1" applyFill="1" applyBorder="1"/>
    <xf numFmtId="0" fontId="0" fillId="3" borderId="6" xfId="0" applyFill="1" applyBorder="1"/>
    <xf numFmtId="0" fontId="65" fillId="2" borderId="0" xfId="0" applyFont="1" applyFill="1" applyBorder="1"/>
    <xf numFmtId="0" fontId="0" fillId="2" borderId="0" xfId="0" applyFill="1" applyBorder="1" applyAlignment="1">
      <alignment horizontal="right"/>
    </xf>
    <xf numFmtId="0" fontId="65" fillId="2" borderId="18" xfId="0" applyFont="1" applyFill="1" applyBorder="1" applyAlignment="1"/>
    <xf numFmtId="0" fontId="65" fillId="2" borderId="0" xfId="0" applyFont="1" applyFill="1" applyBorder="1" applyAlignment="1"/>
    <xf numFmtId="0" fontId="68" fillId="2" borderId="18" xfId="0" applyFont="1" applyFill="1" applyBorder="1" applyAlignment="1"/>
    <xf numFmtId="0" fontId="0" fillId="2" borderId="18" xfId="0" applyFill="1" applyBorder="1" applyAlignment="1"/>
    <xf numFmtId="0" fontId="0" fillId="2" borderId="19" xfId="0" applyFill="1" applyBorder="1"/>
    <xf numFmtId="0" fontId="71" fillId="2" borderId="0" xfId="0" applyFont="1" applyFill="1" applyBorder="1" applyAlignment="1"/>
    <xf numFmtId="0" fontId="0" fillId="2" borderId="0" xfId="0" applyFill="1" applyBorder="1" applyAlignment="1" applyProtection="1">
      <protection locked="0"/>
    </xf>
    <xf numFmtId="0" fontId="73" fillId="2" borderId="0" xfId="0" applyFont="1" applyFill="1" applyBorder="1" applyAlignment="1"/>
    <xf numFmtId="0" fontId="70" fillId="2" borderId="5" xfId="0" applyFont="1" applyFill="1" applyBorder="1"/>
    <xf numFmtId="0" fontId="63" fillId="2" borderId="7" xfId="0" applyFont="1" applyFill="1" applyBorder="1"/>
    <xf numFmtId="0" fontId="63" fillId="2" borderId="0" xfId="0" applyFont="1" applyFill="1" applyBorder="1"/>
    <xf numFmtId="0" fontId="63" fillId="2" borderId="8" xfId="0" applyFont="1" applyFill="1" applyBorder="1"/>
    <xf numFmtId="0" fontId="0" fillId="2" borderId="20" xfId="0" applyFill="1" applyBorder="1" applyAlignment="1">
      <alignment horizontal="right"/>
    </xf>
    <xf numFmtId="0" fontId="0" fillId="2" borderId="21" xfId="0" applyFill="1" applyBorder="1"/>
    <xf numFmtId="0" fontId="8" fillId="0" borderId="0" xfId="2"/>
    <xf numFmtId="0" fontId="8" fillId="0" borderId="0" xfId="2" applyAlignment="1">
      <alignment horizontal="center"/>
    </xf>
    <xf numFmtId="0" fontId="8" fillId="3" borderId="22" xfId="2" applyFill="1" applyBorder="1"/>
    <xf numFmtId="0" fontId="8" fillId="3" borderId="22" xfId="2" applyFill="1" applyBorder="1" applyAlignment="1">
      <alignment horizontal="center"/>
    </xf>
    <xf numFmtId="0" fontId="8" fillId="3" borderId="0" xfId="2" applyFill="1" applyBorder="1" applyAlignment="1">
      <alignment horizontal="center"/>
    </xf>
    <xf numFmtId="0" fontId="8" fillId="0" borderId="23" xfId="2" applyBorder="1" applyAlignment="1">
      <alignment horizontal="center"/>
    </xf>
    <xf numFmtId="0" fontId="8" fillId="0" borderId="1" xfId="2" applyBorder="1" applyAlignment="1">
      <alignment horizontal="center"/>
    </xf>
    <xf numFmtId="0" fontId="8" fillId="3" borderId="24" xfId="2" applyFill="1" applyBorder="1" applyAlignment="1">
      <alignment horizontal="center"/>
    </xf>
    <xf numFmtId="0" fontId="8" fillId="3" borderId="25" xfId="2" applyFill="1" applyBorder="1" applyAlignment="1">
      <alignment horizontal="center"/>
    </xf>
    <xf numFmtId="0" fontId="8" fillId="3" borderId="26" xfId="2" applyFill="1" applyBorder="1" applyAlignment="1">
      <alignment horizontal="center"/>
    </xf>
    <xf numFmtId="0" fontId="8" fillId="0" borderId="27" xfId="2" applyBorder="1" applyAlignment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9" fillId="2" borderId="0" xfId="3" applyFill="1"/>
    <xf numFmtId="0" fontId="9" fillId="2" borderId="0" xfId="3" applyFont="1" applyFill="1" applyBorder="1" applyAlignment="1">
      <alignment horizontal="center"/>
    </xf>
    <xf numFmtId="0" fontId="10" fillId="2" borderId="0" xfId="3" applyFont="1" applyFill="1" applyBorder="1" applyAlignment="1">
      <alignment horizontal="center"/>
    </xf>
    <xf numFmtId="0" fontId="9" fillId="2" borderId="0" xfId="3" applyFill="1" applyBorder="1"/>
    <xf numFmtId="0" fontId="9" fillId="2" borderId="0" xfId="3" applyFont="1" applyFill="1" applyBorder="1" applyAlignment="1" applyProtection="1">
      <alignment horizontal="center"/>
    </xf>
    <xf numFmtId="0" fontId="10" fillId="2" borderId="0" xfId="3" applyFont="1" applyFill="1" applyBorder="1" applyAlignment="1" applyProtection="1">
      <alignment horizontal="center"/>
      <protection locked="0"/>
    </xf>
    <xf numFmtId="0" fontId="10" fillId="2" borderId="0" xfId="3" applyFont="1" applyFill="1" applyBorder="1" applyAlignment="1"/>
    <xf numFmtId="0" fontId="10" fillId="2" borderId="6" xfId="3" applyFont="1" applyFill="1" applyBorder="1" applyAlignment="1"/>
    <xf numFmtId="0" fontId="11" fillId="2" borderId="0" xfId="3" applyNumberFormat="1" applyFont="1" applyFill="1" applyBorder="1" applyAlignment="1"/>
    <xf numFmtId="0" fontId="10" fillId="2" borderId="0" xfId="3" applyFont="1" applyFill="1" applyBorder="1" applyAlignment="1" applyProtection="1">
      <protection locked="0"/>
    </xf>
    <xf numFmtId="0" fontId="9" fillId="2" borderId="5" xfId="3" applyFont="1" applyFill="1" applyBorder="1" applyAlignment="1" applyProtection="1"/>
    <xf numFmtId="0" fontId="9" fillId="2" borderId="0" xfId="3" applyFont="1" applyFill="1" applyBorder="1" applyAlignment="1" applyProtection="1"/>
    <xf numFmtId="0" fontId="9" fillId="2" borderId="0" xfId="3" applyFont="1" applyFill="1" applyBorder="1" applyAlignment="1" applyProtection="1">
      <protection locked="0"/>
    </xf>
    <xf numFmtId="0" fontId="10" fillId="2" borderId="5" xfId="3" applyFont="1" applyFill="1" applyBorder="1" applyAlignment="1"/>
    <xf numFmtId="0" fontId="8" fillId="2" borderId="28" xfId="3" applyFont="1" applyFill="1" applyBorder="1"/>
    <xf numFmtId="0" fontId="9" fillId="2" borderId="0" xfId="3" applyFont="1" applyFill="1" applyBorder="1"/>
    <xf numFmtId="0" fontId="9" fillId="4" borderId="0" xfId="3" applyFill="1"/>
    <xf numFmtId="0" fontId="9" fillId="2" borderId="8" xfId="3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/>
    <xf numFmtId="0" fontId="0" fillId="5" borderId="0" xfId="0" applyFill="1"/>
    <xf numFmtId="0" fontId="0" fillId="6" borderId="0" xfId="0" applyFill="1" applyBorder="1"/>
    <xf numFmtId="0" fontId="2" fillId="6" borderId="0" xfId="0" applyFont="1" applyFill="1" applyBorder="1" applyAlignment="1"/>
    <xf numFmtId="0" fontId="0" fillId="6" borderId="0" xfId="0" applyFill="1" applyBorder="1" applyAlignment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/>
    <xf numFmtId="0" fontId="0" fillId="2" borderId="0" xfId="0" applyFill="1" applyProtection="1"/>
    <xf numFmtId="0" fontId="0" fillId="7" borderId="0" xfId="0" applyFill="1"/>
    <xf numFmtId="0" fontId="2" fillId="7" borderId="0" xfId="0" applyFont="1" applyFill="1"/>
    <xf numFmtId="0" fontId="13" fillId="2" borderId="30" xfId="0" applyFont="1" applyFill="1" applyBorder="1" applyAlignment="1">
      <alignment horizontal="center"/>
    </xf>
    <xf numFmtId="0" fontId="0" fillId="8" borderId="0" xfId="0" applyFill="1"/>
    <xf numFmtId="0" fontId="2" fillId="7" borderId="0" xfId="0" applyFont="1" applyFill="1" applyBorder="1"/>
    <xf numFmtId="0" fontId="0" fillId="3" borderId="0" xfId="0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/>
    <xf numFmtId="0" fontId="74" fillId="2" borderId="0" xfId="0" applyFont="1" applyFill="1"/>
    <xf numFmtId="0" fontId="75" fillId="2" borderId="0" xfId="0" applyFont="1" applyFill="1" applyAlignment="1">
      <alignment horizontal="center"/>
    </xf>
    <xf numFmtId="0" fontId="63" fillId="2" borderId="0" xfId="0" applyFont="1" applyFill="1"/>
    <xf numFmtId="0" fontId="13" fillId="2" borderId="0" xfId="0" applyFont="1" applyFill="1" applyBorder="1" applyAlignment="1"/>
    <xf numFmtId="0" fontId="2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76" fillId="2" borderId="0" xfId="0" applyFont="1" applyFill="1" applyAlignment="1"/>
    <xf numFmtId="0" fontId="76" fillId="4" borderId="0" xfId="0" applyFont="1" applyFill="1" applyAlignment="1"/>
    <xf numFmtId="0" fontId="9" fillId="2" borderId="3" xfId="3" applyFill="1" applyBorder="1"/>
    <xf numFmtId="0" fontId="0" fillId="9" borderId="0" xfId="0" applyFill="1" applyBorder="1"/>
    <xf numFmtId="0" fontId="0" fillId="9" borderId="0" xfId="0" applyFill="1" applyAlignment="1"/>
    <xf numFmtId="0" fontId="0" fillId="9" borderId="0" xfId="0" applyFill="1"/>
    <xf numFmtId="0" fontId="2" fillId="2" borderId="0" xfId="0" applyFont="1" applyFill="1"/>
    <xf numFmtId="0" fontId="2" fillId="2" borderId="14" xfId="0" applyFont="1" applyFill="1" applyBorder="1" applyAlignment="1"/>
    <xf numFmtId="0" fontId="0" fillId="2" borderId="0" xfId="0" quotePrefix="1" applyFill="1"/>
    <xf numFmtId="0" fontId="1" fillId="2" borderId="0" xfId="0" applyFont="1" applyFill="1"/>
    <xf numFmtId="0" fontId="17" fillId="5" borderId="0" xfId="0" applyFont="1" applyFill="1"/>
    <xf numFmtId="0" fontId="0" fillId="9" borderId="0" xfId="0" applyFill="1" applyBorder="1" applyAlignment="1" applyProtection="1">
      <protection locked="0"/>
    </xf>
    <xf numFmtId="0" fontId="18" fillId="9" borderId="0" xfId="0" applyFont="1" applyFill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0" fontId="18" fillId="9" borderId="0" xfId="0" applyFont="1" applyFill="1" applyBorder="1"/>
    <xf numFmtId="0" fontId="13" fillId="3" borderId="0" xfId="0" applyFont="1" applyFill="1"/>
    <xf numFmtId="0" fontId="9" fillId="2" borderId="0" xfId="4" applyFill="1" applyBorder="1"/>
    <xf numFmtId="0" fontId="9" fillId="2" borderId="0" xfId="4" applyFill="1" applyBorder="1" applyAlignment="1">
      <alignment horizontal="center"/>
    </xf>
    <xf numFmtId="0" fontId="22" fillId="2" borderId="0" xfId="4" applyFont="1" applyFill="1" applyBorder="1" applyAlignment="1">
      <alignment horizontal="right"/>
    </xf>
    <xf numFmtId="0" fontId="30" fillId="2" borderId="0" xfId="4" applyFont="1" applyFill="1" applyBorder="1"/>
    <xf numFmtId="0" fontId="22" fillId="2" borderId="0" xfId="4" applyFont="1" applyFill="1" applyBorder="1" applyAlignment="1" applyProtection="1">
      <alignment horizontal="right"/>
      <protection locked="0"/>
    </xf>
    <xf numFmtId="0" fontId="22" fillId="2" borderId="0" xfId="4" applyFont="1" applyFill="1" applyBorder="1" applyAlignment="1" applyProtection="1">
      <alignment horizontal="right"/>
    </xf>
    <xf numFmtId="0" fontId="29" fillId="2" borderId="0" xfId="4" applyFont="1" applyFill="1" applyBorder="1"/>
    <xf numFmtId="0" fontId="25" fillId="2" borderId="0" xfId="4" applyFont="1" applyFill="1" applyBorder="1"/>
    <xf numFmtId="0" fontId="10" fillId="3" borderId="0" xfId="2" applyFont="1" applyFill="1"/>
    <xf numFmtId="0" fontId="26" fillId="3" borderId="0" xfId="2" applyFont="1" applyFill="1" applyAlignment="1">
      <alignment horizontal="center"/>
    </xf>
    <xf numFmtId="0" fontId="8" fillId="0" borderId="31" xfId="2" applyBorder="1" applyAlignment="1">
      <alignment horizontal="right"/>
    </xf>
    <xf numFmtId="166" fontId="62" fillId="0" borderId="31" xfId="8" applyNumberFormat="1" applyFont="1" applyBorder="1"/>
    <xf numFmtId="0" fontId="8" fillId="0" borderId="0" xfId="2" applyFill="1" applyBorder="1" applyAlignment="1">
      <alignment horizontal="right"/>
    </xf>
    <xf numFmtId="166" fontId="62" fillId="0" borderId="0" xfId="8" applyNumberFormat="1" applyFont="1" applyFill="1" applyBorder="1"/>
    <xf numFmtId="0" fontId="10" fillId="3" borderId="0" xfId="2" applyFont="1" applyFill="1" applyAlignment="1">
      <alignment horizontal="right"/>
    </xf>
    <xf numFmtId="0" fontId="8" fillId="0" borderId="0" xfId="2" applyFill="1"/>
    <xf numFmtId="0" fontId="8" fillId="3" borderId="0" xfId="2" applyFill="1"/>
    <xf numFmtId="0" fontId="8" fillId="0" borderId="0" xfId="2" applyFill="1" applyBorder="1" applyAlignment="1"/>
    <xf numFmtId="0" fontId="77" fillId="2" borderId="0" xfId="4" applyFont="1" applyFill="1" applyBorder="1"/>
    <xf numFmtId="0" fontId="29" fillId="2" borderId="0" xfId="4" applyFont="1" applyFill="1" applyBorder="1" applyAlignment="1">
      <alignment horizontal="left"/>
    </xf>
    <xf numFmtId="0" fontId="0" fillId="4" borderId="0" xfId="0" applyFill="1"/>
    <xf numFmtId="0" fontId="40" fillId="2" borderId="0" xfId="6" applyFont="1" applyFill="1" applyBorder="1"/>
    <xf numFmtId="0" fontId="40" fillId="2" borderId="0" xfId="6" applyFont="1" applyFill="1" applyBorder="1" applyProtection="1"/>
    <xf numFmtId="0" fontId="63" fillId="2" borderId="0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34" fillId="2" borderId="0" xfId="4" applyFont="1" applyFill="1" applyBorder="1" applyAlignment="1"/>
    <xf numFmtId="0" fontId="0" fillId="2" borderId="0" xfId="0" applyFill="1" applyBorder="1" applyProtection="1"/>
    <xf numFmtId="0" fontId="32" fillId="2" borderId="0" xfId="0" applyFont="1" applyFill="1" applyBorder="1" applyAlignment="1"/>
    <xf numFmtId="0" fontId="10" fillId="2" borderId="0" xfId="0" applyFont="1" applyFill="1"/>
    <xf numFmtId="0" fontId="32" fillId="2" borderId="0" xfId="0" applyFont="1" applyFill="1"/>
    <xf numFmtId="0" fontId="27" fillId="3" borderId="0" xfId="0" applyFont="1" applyFill="1" applyAlignment="1">
      <alignment horizontal="center"/>
    </xf>
    <xf numFmtId="2" fontId="29" fillId="2" borderId="0" xfId="0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0" fillId="2" borderId="0" xfId="0" applyFill="1" applyAlignment="1">
      <alignment vertical="justify"/>
    </xf>
    <xf numFmtId="0" fontId="0" fillId="2" borderId="0" xfId="0" applyFill="1" applyBorder="1" applyAlignment="1" applyProtection="1"/>
    <xf numFmtId="0" fontId="29" fillId="2" borderId="0" xfId="0" applyFont="1" applyFill="1"/>
    <xf numFmtId="0" fontId="63" fillId="2" borderId="0" xfId="0" applyFont="1" applyFill="1" applyAlignment="1">
      <alignment vertical="justify"/>
    </xf>
    <xf numFmtId="0" fontId="0" fillId="2" borderId="0" xfId="0" applyFill="1" applyAlignment="1"/>
    <xf numFmtId="0" fontId="8" fillId="4" borderId="0" xfId="3" applyFont="1" applyFill="1"/>
    <xf numFmtId="0" fontId="8" fillId="2" borderId="0" xfId="3" applyFont="1" applyFill="1"/>
    <xf numFmtId="0" fontId="64" fillId="2" borderId="0" xfId="1" applyFill="1" applyBorder="1" applyAlignment="1" applyProtection="1">
      <alignment horizontal="center"/>
    </xf>
    <xf numFmtId="0" fontId="29" fillId="2" borderId="0" xfId="0" applyFont="1" applyFill="1" applyBorder="1" applyAlignment="1" applyProtection="1">
      <alignment horizontal="right"/>
    </xf>
    <xf numFmtId="0" fontId="49" fillId="2" borderId="0" xfId="0" applyFont="1" applyFill="1" applyBorder="1"/>
    <xf numFmtId="0" fontId="27" fillId="2" borderId="0" xfId="0" applyFont="1" applyFill="1" applyBorder="1" applyAlignment="1" applyProtection="1">
      <alignment horizontal="center" vertical="center"/>
    </xf>
    <xf numFmtId="0" fontId="49" fillId="2" borderId="0" xfId="0" applyFont="1" applyFill="1" applyBorder="1" applyProtection="1"/>
    <xf numFmtId="0" fontId="49" fillId="2" borderId="0" xfId="0" applyFont="1" applyFill="1" applyBorder="1" applyAlignment="1" applyProtection="1"/>
    <xf numFmtId="0" fontId="22" fillId="2" borderId="0" xfId="0" applyFont="1" applyFill="1" applyBorder="1" applyAlignment="1" applyProtection="1"/>
    <xf numFmtId="0" fontId="29" fillId="2" borderId="0" xfId="0" applyFont="1" applyFill="1" applyBorder="1" applyAlignment="1"/>
    <xf numFmtId="0" fontId="29" fillId="2" borderId="0" xfId="0" applyFont="1" applyFill="1" applyBorder="1"/>
    <xf numFmtId="0" fontId="50" fillId="2" borderId="0" xfId="0" applyFont="1" applyFill="1" applyBorder="1" applyAlignment="1"/>
    <xf numFmtId="0" fontId="51" fillId="2" borderId="0" xfId="0" applyFont="1" applyFill="1" applyBorder="1" applyAlignment="1">
      <alignment horizontal="right"/>
    </xf>
    <xf numFmtId="0" fontId="51" fillId="2" borderId="0" xfId="0" applyFont="1" applyFill="1" applyBorder="1" applyAlignment="1"/>
    <xf numFmtId="0" fontId="45" fillId="2" borderId="0" xfId="0" applyFont="1" applyFill="1" applyBorder="1" applyAlignment="1"/>
    <xf numFmtId="0" fontId="50" fillId="2" borderId="0" xfId="0" applyFont="1" applyFill="1" applyBorder="1" applyAlignment="1">
      <alignment horizontal="right"/>
    </xf>
    <xf numFmtId="0" fontId="22" fillId="2" borderId="0" xfId="0" applyFont="1" applyFill="1" applyBorder="1"/>
    <xf numFmtId="0" fontId="52" fillId="2" borderId="0" xfId="0" applyFont="1" applyFill="1" applyBorder="1" applyAlignment="1"/>
    <xf numFmtId="0" fontId="29" fillId="2" borderId="0" xfId="0" applyFont="1" applyFill="1" applyBorder="1" applyAlignment="1">
      <alignment horizontal="right"/>
    </xf>
    <xf numFmtId="0" fontId="53" fillId="2" borderId="0" xfId="0" applyFont="1" applyFill="1" applyBorder="1"/>
    <xf numFmtId="0" fontId="55" fillId="2" borderId="0" xfId="0" applyFont="1" applyFill="1" applyBorder="1" applyAlignment="1" applyProtection="1"/>
    <xf numFmtId="165" fontId="56" fillId="2" borderId="0" xfId="0" applyNumberFormat="1" applyFont="1" applyFill="1" applyBorder="1" applyAlignment="1" applyProtection="1"/>
    <xf numFmtId="0" fontId="49" fillId="2" borderId="0" xfId="0" applyFont="1" applyFill="1" applyBorder="1" applyAlignment="1">
      <alignment horizontal="left"/>
    </xf>
    <xf numFmtId="0" fontId="8" fillId="2" borderId="0" xfId="0" applyFont="1" applyFill="1" applyBorder="1" applyAlignment="1" applyProtection="1">
      <alignment horizontal="left" vertical="center"/>
    </xf>
    <xf numFmtId="0" fontId="40" fillId="2" borderId="0" xfId="6" applyFont="1" applyFill="1" applyBorder="1" applyAlignment="1" applyProtection="1">
      <alignment horizontal="center"/>
    </xf>
    <xf numFmtId="0" fontId="40" fillId="2" borderId="0" xfId="0" applyFont="1" applyFill="1" applyBorder="1" applyProtection="1"/>
    <xf numFmtId="0" fontId="22" fillId="2" borderId="0" xfId="0" applyFont="1" applyFill="1" applyBorder="1" applyProtection="1"/>
    <xf numFmtId="0" fontId="22" fillId="2" borderId="0" xfId="0" applyFont="1" applyFill="1" applyBorder="1" applyAlignment="1"/>
    <xf numFmtId="0" fontId="50" fillId="2" borderId="0" xfId="0" applyFont="1" applyFill="1" applyBorder="1" applyAlignment="1" applyProtection="1">
      <protection locked="0"/>
    </xf>
    <xf numFmtId="0" fontId="8" fillId="2" borderId="0" xfId="0" applyFont="1" applyFill="1" applyBorder="1" applyAlignment="1" applyProtection="1"/>
    <xf numFmtId="0" fontId="29" fillId="2" borderId="0" xfId="0" applyFont="1" applyFill="1" applyBorder="1" applyAlignment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right"/>
    </xf>
    <xf numFmtId="0" fontId="11" fillId="2" borderId="0" xfId="6" applyFont="1" applyFill="1" applyBorder="1"/>
    <xf numFmtId="0" fontId="29" fillId="2" borderId="0" xfId="0" applyFont="1" applyFill="1" applyBorder="1" applyAlignment="1">
      <alignment horizontal="center"/>
    </xf>
    <xf numFmtId="0" fontId="23" fillId="2" borderId="0" xfId="0" applyFont="1" applyFill="1" applyBorder="1" applyAlignment="1" applyProtection="1"/>
    <xf numFmtId="0" fontId="59" fillId="2" borderId="0" xfId="0" applyFont="1" applyFill="1" applyBorder="1" applyProtection="1"/>
    <xf numFmtId="0" fontId="22" fillId="2" borderId="0" xfId="0" applyFont="1" applyFill="1" applyBorder="1" applyAlignment="1" applyProtection="1">
      <alignment horizontal="right"/>
    </xf>
    <xf numFmtId="0" fontId="29" fillId="3" borderId="32" xfId="0" applyFont="1" applyFill="1" applyBorder="1" applyAlignment="1">
      <alignment horizontal="center" vertical="center"/>
    </xf>
    <xf numFmtId="0" fontId="32" fillId="3" borderId="32" xfId="0" applyFont="1" applyFill="1" applyBorder="1" applyAlignment="1">
      <alignment horizontal="center" vertical="center"/>
    </xf>
    <xf numFmtId="0" fontId="29" fillId="3" borderId="32" xfId="0" applyFont="1" applyFill="1" applyBorder="1" applyAlignment="1">
      <alignment vertical="center"/>
    </xf>
    <xf numFmtId="0" fontId="8" fillId="3" borderId="33" xfId="0" applyFont="1" applyFill="1" applyBorder="1" applyAlignment="1">
      <alignment vertical="center"/>
    </xf>
    <xf numFmtId="0" fontId="60" fillId="2" borderId="0" xfId="0" applyFont="1" applyFill="1" applyBorder="1" applyAlignment="1"/>
    <xf numFmtId="0" fontId="29" fillId="3" borderId="32" xfId="0" applyFont="1" applyFill="1" applyBorder="1"/>
    <xf numFmtId="0" fontId="8" fillId="3" borderId="32" xfId="0" applyFont="1" applyFill="1" applyBorder="1"/>
    <xf numFmtId="0" fontId="29" fillId="3" borderId="33" xfId="0" applyFont="1" applyFill="1" applyBorder="1"/>
    <xf numFmtId="0" fontId="49" fillId="2" borderId="21" xfId="0" applyNumberFormat="1" applyFont="1" applyFill="1" applyBorder="1" applyAlignment="1"/>
    <xf numFmtId="0" fontId="42" fillId="2" borderId="0" xfId="0" applyFont="1" applyFill="1" applyBorder="1" applyProtection="1"/>
    <xf numFmtId="0" fontId="64" fillId="3" borderId="0" xfId="1" applyFill="1" applyBorder="1" applyAlignment="1" applyProtection="1"/>
    <xf numFmtId="0" fontId="77" fillId="2" borderId="0" xfId="3" applyFont="1" applyFill="1"/>
    <xf numFmtId="0" fontId="91" fillId="2" borderId="0" xfId="3" applyFont="1" applyFill="1"/>
    <xf numFmtId="0" fontId="66" fillId="2" borderId="0" xfId="0" applyFont="1" applyFill="1" applyBorder="1"/>
    <xf numFmtId="0" fontId="92" fillId="2" borderId="0" xfId="0" applyFont="1" applyFill="1" applyBorder="1" applyAlignment="1"/>
    <xf numFmtId="0" fontId="92" fillId="2" borderId="0" xfId="0" applyFont="1" applyFill="1" applyAlignment="1"/>
    <xf numFmtId="0" fontId="77" fillId="2" borderId="0" xfId="3" applyFont="1" applyFill="1" applyAlignment="1">
      <alignment horizontal="center"/>
    </xf>
    <xf numFmtId="2" fontId="77" fillId="2" borderId="0" xfId="3" applyNumberFormat="1" applyFont="1" applyFill="1"/>
    <xf numFmtId="0" fontId="94" fillId="2" borderId="0" xfId="4" applyFont="1" applyFill="1" applyBorder="1" applyAlignment="1">
      <alignment horizontal="center"/>
    </xf>
    <xf numFmtId="0" fontId="77" fillId="2" borderId="0" xfId="3" applyFont="1" applyFill="1" applyAlignment="1">
      <alignment horizontal="right"/>
    </xf>
    <xf numFmtId="0" fontId="77" fillId="2" borderId="0" xfId="2" applyFont="1" applyFill="1"/>
    <xf numFmtId="0" fontId="0" fillId="2" borderId="0" xfId="0" applyFill="1" applyAlignment="1">
      <alignment horizontal="right"/>
    </xf>
    <xf numFmtId="0" fontId="97" fillId="2" borderId="0" xfId="3" applyFont="1" applyFill="1"/>
    <xf numFmtId="0" fontId="64" fillId="2" borderId="0" xfId="1" applyFill="1" applyBorder="1" applyAlignment="1" applyProtection="1">
      <protection locked="0"/>
    </xf>
    <xf numFmtId="0" fontId="9" fillId="2" borderId="0" xfId="3" applyFill="1" applyProtection="1"/>
    <xf numFmtId="0" fontId="9" fillId="2" borderId="0" xfId="3" applyFill="1" applyBorder="1" applyProtection="1"/>
    <xf numFmtId="0" fontId="101" fillId="2" borderId="0" xfId="3" applyFont="1" applyFill="1" applyBorder="1"/>
    <xf numFmtId="0" fontId="27" fillId="10" borderId="21" xfId="5" applyFont="1" applyFill="1" applyBorder="1" applyProtection="1"/>
    <xf numFmtId="0" fontId="23" fillId="11" borderId="0" xfId="0" applyFont="1" applyFill="1" applyBorder="1" applyAlignment="1"/>
    <xf numFmtId="0" fontId="75" fillId="12" borderId="0" xfId="0" applyFont="1" applyFill="1" applyBorder="1" applyAlignment="1"/>
    <xf numFmtId="0" fontId="8" fillId="2" borderId="0" xfId="3" applyFont="1" applyFill="1" applyBorder="1"/>
    <xf numFmtId="0" fontId="104" fillId="13" borderId="0" xfId="4" applyFont="1" applyFill="1" applyBorder="1"/>
    <xf numFmtId="0" fontId="104" fillId="13" borderId="0" xfId="3" applyFont="1" applyFill="1" applyBorder="1" applyProtection="1">
      <protection locked="0"/>
    </xf>
    <xf numFmtId="0" fontId="104" fillId="13" borderId="0" xfId="3" applyFont="1" applyFill="1" applyBorder="1"/>
    <xf numFmtId="0" fontId="76" fillId="3" borderId="34" xfId="0" applyFont="1" applyFill="1" applyBorder="1" applyAlignment="1"/>
    <xf numFmtId="0" fontId="9" fillId="2" borderId="35" xfId="3" applyFill="1" applyBorder="1"/>
    <xf numFmtId="0" fontId="9" fillId="2" borderId="35" xfId="3" applyFont="1" applyFill="1" applyBorder="1"/>
    <xf numFmtId="0" fontId="9" fillId="2" borderId="36" xfId="3" applyFill="1" applyBorder="1"/>
    <xf numFmtId="0" fontId="9" fillId="2" borderId="37" xfId="3" applyFill="1" applyBorder="1"/>
    <xf numFmtId="0" fontId="9" fillId="4" borderId="38" xfId="3" applyFill="1" applyBorder="1"/>
    <xf numFmtId="0" fontId="9" fillId="4" borderId="39" xfId="3" applyFill="1" applyBorder="1"/>
    <xf numFmtId="0" fontId="9" fillId="4" borderId="40" xfId="3" applyFill="1" applyBorder="1"/>
    <xf numFmtId="0" fontId="9" fillId="4" borderId="41" xfId="3" applyFill="1" applyBorder="1"/>
    <xf numFmtId="0" fontId="9" fillId="2" borderId="42" xfId="3" applyFill="1" applyBorder="1"/>
    <xf numFmtId="0" fontId="9" fillId="2" borderId="42" xfId="3" applyFont="1" applyFill="1" applyBorder="1"/>
    <xf numFmtId="0" fontId="9" fillId="2" borderId="43" xfId="3" applyFill="1" applyBorder="1"/>
    <xf numFmtId="0" fontId="9" fillId="4" borderId="44" xfId="3" applyFill="1" applyBorder="1"/>
    <xf numFmtId="0" fontId="9" fillId="4" borderId="45" xfId="3" applyFill="1" applyBorder="1"/>
    <xf numFmtId="0" fontId="9" fillId="4" borderId="46" xfId="3" applyFill="1" applyBorder="1"/>
    <xf numFmtId="0" fontId="9" fillId="2" borderId="47" xfId="3" applyFill="1" applyBorder="1"/>
    <xf numFmtId="0" fontId="9" fillId="2" borderId="48" xfId="3" applyFill="1" applyBorder="1"/>
    <xf numFmtId="0" fontId="64" fillId="3" borderId="42" xfId="1" applyFill="1" applyBorder="1" applyAlignment="1" applyProtection="1"/>
    <xf numFmtId="0" fontId="64" fillId="3" borderId="41" xfId="1" applyFill="1" applyBorder="1" applyAlignment="1" applyProtection="1"/>
    <xf numFmtId="0" fontId="9" fillId="2" borderId="41" xfId="3" applyFill="1" applyBorder="1"/>
    <xf numFmtId="0" fontId="9" fillId="2" borderId="49" xfId="3" applyFill="1" applyBorder="1"/>
    <xf numFmtId="0" fontId="9" fillId="2" borderId="50" xfId="3" applyFill="1" applyBorder="1"/>
    <xf numFmtId="0" fontId="9" fillId="2" borderId="42" xfId="4" applyFill="1" applyBorder="1"/>
    <xf numFmtId="0" fontId="9" fillId="2" borderId="44" xfId="3" applyFill="1" applyBorder="1"/>
    <xf numFmtId="0" fontId="9" fillId="2" borderId="45" xfId="3" applyFill="1" applyBorder="1"/>
    <xf numFmtId="0" fontId="9" fillId="2" borderId="46" xfId="3" applyFill="1" applyBorder="1"/>
    <xf numFmtId="0" fontId="8" fillId="2" borderId="0" xfId="0" applyFont="1" applyFill="1" applyBorder="1" applyAlignment="1">
      <alignment horizontal="right"/>
    </xf>
    <xf numFmtId="0" fontId="22" fillId="2" borderId="0" xfId="0" applyFont="1" applyFill="1" applyBorder="1" applyAlignment="1">
      <alignment horizontal="right"/>
    </xf>
    <xf numFmtId="0" fontId="43" fillId="2" borderId="0" xfId="0" applyFont="1" applyFill="1" applyBorder="1"/>
    <xf numFmtId="0" fontId="8" fillId="2" borderId="38" xfId="3" applyFont="1" applyFill="1" applyBorder="1"/>
    <xf numFmtId="0" fontId="8" fillId="2" borderId="39" xfId="3" applyFont="1" applyFill="1" applyBorder="1"/>
    <xf numFmtId="0" fontId="8" fillId="2" borderId="40" xfId="3" applyFont="1" applyFill="1" applyBorder="1"/>
    <xf numFmtId="0" fontId="64" fillId="2" borderId="42" xfId="1" applyFill="1" applyBorder="1" applyAlignment="1" applyProtection="1">
      <alignment horizontal="center"/>
    </xf>
    <xf numFmtId="0" fontId="64" fillId="2" borderId="41" xfId="1" applyFill="1" applyBorder="1" applyAlignment="1" applyProtection="1">
      <alignment horizontal="center"/>
    </xf>
    <xf numFmtId="0" fontId="8" fillId="2" borderId="44" xfId="4" applyFont="1" applyFill="1" applyBorder="1"/>
    <xf numFmtId="0" fontId="8" fillId="2" borderId="45" xfId="4" applyFont="1" applyFill="1" applyBorder="1"/>
    <xf numFmtId="0" fontId="8" fillId="2" borderId="45" xfId="3" applyFont="1" applyFill="1" applyBorder="1"/>
    <xf numFmtId="0" fontId="8" fillId="2" borderId="46" xfId="3" applyFont="1" applyFill="1" applyBorder="1"/>
    <xf numFmtId="0" fontId="10" fillId="2" borderId="0" xfId="0" applyFont="1" applyFill="1" applyBorder="1"/>
    <xf numFmtId="0" fontId="32" fillId="2" borderId="0" xfId="0" applyFont="1" applyFill="1" applyBorder="1"/>
    <xf numFmtId="0" fontId="61" fillId="20" borderId="0" xfId="0" applyFont="1" applyFill="1" applyBorder="1" applyAlignment="1">
      <alignment horizontal="left"/>
    </xf>
    <xf numFmtId="0" fontId="0" fillId="20" borderId="0" xfId="0" applyFill="1" applyBorder="1" applyAlignment="1">
      <alignment horizontal="left"/>
    </xf>
    <xf numFmtId="0" fontId="49" fillId="2" borderId="0" xfId="0" applyFont="1" applyFill="1" applyBorder="1" applyAlignment="1" applyProtection="1">
      <alignment horizontal="center"/>
    </xf>
    <xf numFmtId="0" fontId="32" fillId="2" borderId="0" xfId="0" applyFont="1" applyFill="1" applyBorder="1" applyAlignment="1">
      <alignment horizontal="center"/>
    </xf>
    <xf numFmtId="2" fontId="29" fillId="3" borderId="72" xfId="0" applyNumberFormat="1" applyFont="1" applyFill="1" applyBorder="1" applyAlignment="1">
      <alignment horizontal="center" vertical="center"/>
    </xf>
    <xf numFmtId="2" fontId="29" fillId="3" borderId="32" xfId="0" applyNumberFormat="1" applyFont="1" applyFill="1" applyBorder="1" applyAlignment="1">
      <alignment horizontal="center" vertical="center"/>
    </xf>
    <xf numFmtId="0" fontId="29" fillId="3" borderId="32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/>
    </xf>
    <xf numFmtId="0" fontId="64" fillId="21" borderId="75" xfId="1" applyFill="1" applyBorder="1" applyAlignment="1" applyProtection="1">
      <alignment horizontal="center"/>
      <protection locked="0"/>
    </xf>
    <xf numFmtId="0" fontId="64" fillId="21" borderId="76" xfId="1" applyFill="1" applyBorder="1" applyAlignment="1" applyProtection="1">
      <alignment horizontal="center"/>
      <protection locked="0"/>
    </xf>
    <xf numFmtId="0" fontId="64" fillId="21" borderId="77" xfId="1" applyFill="1" applyBorder="1" applyAlignment="1" applyProtection="1">
      <alignment horizontal="center"/>
      <protection locked="0"/>
    </xf>
    <xf numFmtId="0" fontId="30" fillId="2" borderId="51" xfId="4" applyFont="1" applyFill="1" applyBorder="1" applyAlignment="1" applyProtection="1">
      <alignment horizontal="center"/>
      <protection locked="0"/>
    </xf>
    <xf numFmtId="0" fontId="30" fillId="2" borderId="52" xfId="4" applyFont="1" applyFill="1" applyBorder="1" applyAlignment="1" applyProtection="1">
      <alignment horizontal="center"/>
      <protection locked="0"/>
    </xf>
    <xf numFmtId="0" fontId="30" fillId="2" borderId="28" xfId="4" applyFont="1" applyFill="1" applyBorder="1" applyAlignment="1" applyProtection="1">
      <alignment horizontal="center"/>
      <protection locked="0"/>
    </xf>
    <xf numFmtId="0" fontId="29" fillId="3" borderId="72" xfId="0" applyFont="1" applyFill="1" applyBorder="1" applyAlignment="1">
      <alignment horizontal="center"/>
    </xf>
    <xf numFmtId="0" fontId="29" fillId="3" borderId="32" xfId="0" applyFont="1" applyFill="1" applyBorder="1" applyAlignment="1">
      <alignment horizontal="center"/>
    </xf>
    <xf numFmtId="0" fontId="32" fillId="3" borderId="32" xfId="0" applyFont="1" applyFill="1" applyBorder="1" applyAlignment="1">
      <alignment horizontal="center"/>
    </xf>
    <xf numFmtId="165" fontId="29" fillId="3" borderId="32" xfId="0" applyNumberFormat="1" applyFont="1" applyFill="1" applyBorder="1" applyAlignment="1">
      <alignment horizontal="center"/>
    </xf>
    <xf numFmtId="0" fontId="0" fillId="3" borderId="73" xfId="0" applyFill="1" applyBorder="1" applyAlignment="1" applyProtection="1">
      <alignment horizontal="center"/>
    </xf>
    <xf numFmtId="0" fontId="0" fillId="3" borderId="74" xfId="0" applyFill="1" applyBorder="1" applyAlignment="1" applyProtection="1">
      <alignment horizontal="center"/>
    </xf>
    <xf numFmtId="0" fontId="99" fillId="19" borderId="42" xfId="1" applyFont="1" applyFill="1" applyBorder="1" applyAlignment="1" applyProtection="1">
      <alignment horizontal="center"/>
      <protection locked="0"/>
    </xf>
    <xf numFmtId="0" fontId="99" fillId="19" borderId="0" xfId="1" applyFont="1" applyFill="1" applyBorder="1" applyAlignment="1" applyProtection="1">
      <alignment horizontal="center"/>
      <protection locked="0"/>
    </xf>
    <xf numFmtId="0" fontId="99" fillId="19" borderId="41" xfId="1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>
      <alignment horizontal="center"/>
    </xf>
    <xf numFmtId="0" fontId="0" fillId="2" borderId="51" xfId="0" applyFill="1" applyBorder="1" applyAlignment="1" applyProtection="1">
      <alignment horizontal="center"/>
      <protection locked="0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2" borderId="73" xfId="0" applyFill="1" applyBorder="1" applyAlignment="1" applyProtection="1">
      <alignment horizontal="center"/>
      <protection locked="0"/>
    </xf>
    <xf numFmtId="0" fontId="0" fillId="2" borderId="74" xfId="0" applyFill="1" applyBorder="1" applyAlignment="1" applyProtection="1">
      <alignment horizontal="center"/>
      <protection locked="0"/>
    </xf>
    <xf numFmtId="0" fontId="64" fillId="6" borderId="75" xfId="1" applyFill="1" applyBorder="1" applyAlignment="1" applyProtection="1">
      <alignment horizontal="center"/>
      <protection locked="0"/>
    </xf>
    <xf numFmtId="0" fontId="64" fillId="6" borderId="76" xfId="1" applyFill="1" applyBorder="1" applyAlignment="1" applyProtection="1">
      <alignment horizontal="center"/>
      <protection locked="0"/>
    </xf>
    <xf numFmtId="0" fontId="64" fillId="6" borderId="77" xfId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right"/>
    </xf>
    <xf numFmtId="0" fontId="40" fillId="2" borderId="51" xfId="6" applyFont="1" applyFill="1" applyBorder="1" applyAlignment="1" applyProtection="1">
      <alignment horizontal="center"/>
      <protection locked="0"/>
    </xf>
    <xf numFmtId="0" fontId="40" fillId="2" borderId="28" xfId="6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left" vertical="center"/>
    </xf>
    <xf numFmtId="0" fontId="51" fillId="2" borderId="0" xfId="0" applyFont="1" applyFill="1" applyBorder="1" applyAlignment="1">
      <alignment horizontal="center"/>
    </xf>
    <xf numFmtId="2" fontId="31" fillId="3" borderId="0" xfId="4" applyNumberFormat="1" applyFont="1" applyFill="1" applyBorder="1" applyAlignment="1" applyProtection="1">
      <alignment horizontal="center"/>
    </xf>
    <xf numFmtId="0" fontId="29" fillId="2" borderId="0" xfId="4" applyFont="1" applyFill="1" applyBorder="1" applyAlignment="1">
      <alignment horizontal="left"/>
    </xf>
    <xf numFmtId="0" fontId="27" fillId="11" borderId="0" xfId="0" applyFont="1" applyFill="1" applyBorder="1" applyAlignment="1">
      <alignment horizontal="right"/>
    </xf>
    <xf numFmtId="165" fontId="23" fillId="11" borderId="0" xfId="0" applyNumberFormat="1" applyFont="1" applyFill="1" applyBorder="1" applyAlignment="1">
      <alignment horizontal="center"/>
    </xf>
    <xf numFmtId="0" fontId="9" fillId="2" borderId="51" xfId="4" applyFill="1" applyBorder="1" applyAlignment="1" applyProtection="1">
      <alignment horizontal="center"/>
      <protection locked="0"/>
    </xf>
    <xf numFmtId="0" fontId="9" fillId="2" borderId="52" xfId="4" applyFill="1" applyBorder="1" applyAlignment="1" applyProtection="1">
      <alignment horizontal="center"/>
      <protection locked="0"/>
    </xf>
    <xf numFmtId="0" fontId="9" fillId="2" borderId="28" xfId="4" applyFill="1" applyBorder="1" applyAlignment="1" applyProtection="1">
      <alignment horizontal="center"/>
      <protection locked="0"/>
    </xf>
    <xf numFmtId="0" fontId="75" fillId="1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55" fillId="12" borderId="0" xfId="0" applyFont="1" applyFill="1" applyBorder="1" applyAlignment="1">
      <alignment horizontal="right"/>
    </xf>
    <xf numFmtId="0" fontId="40" fillId="2" borderId="51" xfId="0" applyFont="1" applyFill="1" applyBorder="1" applyAlignment="1" applyProtection="1">
      <alignment horizontal="left"/>
      <protection locked="0"/>
    </xf>
    <xf numFmtId="0" fontId="40" fillId="2" borderId="52" xfId="0" applyFont="1" applyFill="1" applyBorder="1" applyAlignment="1" applyProtection="1">
      <alignment horizontal="left"/>
      <protection locked="0"/>
    </xf>
    <xf numFmtId="0" fontId="40" fillId="2" borderId="28" xfId="0" applyFont="1" applyFill="1" applyBorder="1" applyAlignment="1" applyProtection="1">
      <alignment horizontal="left"/>
      <protection locked="0"/>
    </xf>
    <xf numFmtId="0" fontId="30" fillId="2" borderId="67" xfId="4" applyFont="1" applyFill="1" applyBorder="1" applyAlignment="1" applyProtection="1">
      <alignment horizontal="center"/>
      <protection locked="0"/>
    </xf>
    <xf numFmtId="0" fontId="30" fillId="2" borderId="68" xfId="4" applyFont="1" applyFill="1" applyBorder="1" applyAlignment="1" applyProtection="1">
      <alignment horizontal="center"/>
      <protection locked="0"/>
    </xf>
    <xf numFmtId="0" fontId="30" fillId="2" borderId="69" xfId="4" applyFont="1" applyFill="1" applyBorder="1" applyAlignment="1" applyProtection="1">
      <alignment horizontal="center"/>
      <protection locked="0"/>
    </xf>
    <xf numFmtId="0" fontId="27" fillId="3" borderId="0" xfId="4" applyFont="1" applyFill="1" applyBorder="1" applyAlignment="1">
      <alignment horizontal="center"/>
    </xf>
    <xf numFmtId="166" fontId="29" fillId="3" borderId="0" xfId="8" applyNumberFormat="1" applyFont="1" applyFill="1" applyBorder="1" applyAlignment="1" applyProtection="1">
      <alignment horizontal="center"/>
    </xf>
    <xf numFmtId="0" fontId="29" fillId="2" borderId="0" xfId="4" applyFont="1" applyFill="1" applyBorder="1" applyAlignment="1"/>
    <xf numFmtId="0" fontId="34" fillId="3" borderId="0" xfId="4" applyFont="1" applyFill="1" applyBorder="1" applyAlignment="1">
      <alignment horizontal="center"/>
    </xf>
    <xf numFmtId="0" fontId="29" fillId="2" borderId="0" xfId="3" applyFont="1" applyFill="1" applyBorder="1" applyAlignment="1">
      <alignment horizontal="center"/>
    </xf>
    <xf numFmtId="0" fontId="33" fillId="10" borderId="70" xfId="5" applyFont="1" applyFill="1" applyBorder="1" applyAlignment="1">
      <alignment horizontal="center"/>
    </xf>
    <xf numFmtId="0" fontId="33" fillId="10" borderId="21" xfId="5" applyFont="1" applyFill="1" applyBorder="1" applyAlignment="1">
      <alignment horizontal="center"/>
    </xf>
    <xf numFmtId="2" fontId="27" fillId="10" borderId="21" xfId="5" applyNumberFormat="1" applyFont="1" applyFill="1" applyBorder="1" applyAlignment="1">
      <alignment horizontal="center"/>
    </xf>
    <xf numFmtId="0" fontId="35" fillId="10" borderId="21" xfId="5" applyFont="1" applyFill="1" applyBorder="1" applyAlignment="1" applyProtection="1">
      <alignment horizontal="center"/>
    </xf>
    <xf numFmtId="0" fontId="37" fillId="10" borderId="21" xfId="5" applyFont="1" applyFill="1" applyBorder="1" applyAlignment="1" applyProtection="1">
      <alignment horizontal="center"/>
    </xf>
    <xf numFmtId="10" fontId="27" fillId="10" borderId="21" xfId="9" applyNumberFormat="1" applyFont="1" applyFill="1" applyBorder="1" applyAlignment="1" applyProtection="1"/>
    <xf numFmtId="10" fontId="27" fillId="10" borderId="71" xfId="9" applyNumberFormat="1" applyFont="1" applyFill="1" applyBorder="1" applyAlignment="1" applyProtection="1"/>
    <xf numFmtId="9" fontId="95" fillId="2" borderId="0" xfId="7" applyFont="1" applyFill="1" applyBorder="1" applyAlignment="1" applyProtection="1">
      <alignment horizontal="center"/>
      <protection locked="0"/>
    </xf>
    <xf numFmtId="0" fontId="9" fillId="0" borderId="53" xfId="3" applyFont="1" applyFill="1" applyBorder="1" applyAlignment="1" applyProtection="1">
      <alignment horizontal="center"/>
      <protection locked="0"/>
    </xf>
    <xf numFmtId="0" fontId="9" fillId="2" borderId="53" xfId="3" applyFont="1" applyFill="1" applyBorder="1" applyAlignment="1" applyProtection="1">
      <alignment horizontal="center"/>
      <protection locked="0"/>
    </xf>
    <xf numFmtId="0" fontId="77" fillId="2" borderId="53" xfId="3" applyFont="1" applyFill="1" applyBorder="1" applyAlignment="1" applyProtection="1">
      <alignment horizontal="center"/>
    </xf>
    <xf numFmtId="0" fontId="10" fillId="3" borderId="57" xfId="3" applyFont="1" applyFill="1" applyBorder="1" applyAlignment="1">
      <alignment horizontal="center"/>
    </xf>
    <xf numFmtId="0" fontId="10" fillId="3" borderId="53" xfId="3" applyFont="1" applyFill="1" applyBorder="1" applyAlignment="1">
      <alignment horizontal="center"/>
    </xf>
    <xf numFmtId="0" fontId="10" fillId="7" borderId="53" xfId="3" applyFont="1" applyFill="1" applyBorder="1" applyAlignment="1">
      <alignment horizontal="center"/>
    </xf>
    <xf numFmtId="0" fontId="9" fillId="2" borderId="0" xfId="3" applyFont="1" applyFill="1" applyBorder="1" applyAlignment="1">
      <alignment horizontal="center"/>
    </xf>
    <xf numFmtId="0" fontId="10" fillId="7" borderId="54" xfId="3" applyFont="1" applyFill="1" applyBorder="1" applyAlignment="1" applyProtection="1">
      <alignment horizontal="center"/>
      <protection locked="0"/>
    </xf>
    <xf numFmtId="0" fontId="10" fillId="7" borderId="55" xfId="3" applyFont="1" applyFill="1" applyBorder="1" applyAlignment="1" applyProtection="1">
      <alignment horizontal="center"/>
      <protection locked="0"/>
    </xf>
    <xf numFmtId="0" fontId="79" fillId="18" borderId="0" xfId="3" applyFont="1" applyFill="1" applyBorder="1" applyAlignment="1">
      <alignment horizontal="center"/>
    </xf>
    <xf numFmtId="0" fontId="10" fillId="7" borderId="57" xfId="3" applyFont="1" applyFill="1" applyBorder="1" applyAlignment="1">
      <alignment horizontal="center"/>
    </xf>
    <xf numFmtId="0" fontId="10" fillId="2" borderId="53" xfId="3" applyFont="1" applyFill="1" applyBorder="1" applyAlignment="1">
      <alignment horizontal="center"/>
    </xf>
    <xf numFmtId="0" fontId="99" fillId="22" borderId="75" xfId="1" applyFont="1" applyFill="1" applyBorder="1" applyAlignment="1" applyProtection="1">
      <alignment horizontal="center"/>
      <protection locked="0"/>
    </xf>
    <xf numFmtId="0" fontId="99" fillId="22" borderId="76" xfId="1" applyFont="1" applyFill="1" applyBorder="1" applyAlignment="1" applyProtection="1">
      <alignment horizontal="center"/>
      <protection locked="0"/>
    </xf>
    <xf numFmtId="0" fontId="99" fillId="22" borderId="77" xfId="1" applyFont="1" applyFill="1" applyBorder="1" applyAlignment="1" applyProtection="1">
      <alignment horizontal="center"/>
      <protection locked="0"/>
    </xf>
    <xf numFmtId="0" fontId="99" fillId="23" borderId="75" xfId="1" applyFont="1" applyFill="1" applyBorder="1" applyAlignment="1" applyProtection="1">
      <alignment horizontal="center"/>
      <protection locked="0"/>
    </xf>
    <xf numFmtId="0" fontId="99" fillId="23" borderId="76" xfId="1" applyFont="1" applyFill="1" applyBorder="1" applyAlignment="1" applyProtection="1">
      <alignment horizontal="center"/>
      <protection locked="0"/>
    </xf>
    <xf numFmtId="0" fontId="99" fillId="23" borderId="77" xfId="1" applyFont="1" applyFill="1" applyBorder="1" applyAlignment="1" applyProtection="1">
      <alignment horizontal="center"/>
      <protection locked="0"/>
    </xf>
    <xf numFmtId="2" fontId="98" fillId="24" borderId="58" xfId="0" applyNumberFormat="1" applyFont="1" applyFill="1" applyBorder="1" applyAlignment="1" applyProtection="1">
      <alignment horizontal="center"/>
    </xf>
    <xf numFmtId="2" fontId="98" fillId="24" borderId="59" xfId="0" applyNumberFormat="1" applyFont="1" applyFill="1" applyBorder="1" applyAlignment="1" applyProtection="1">
      <alignment horizontal="center"/>
    </xf>
    <xf numFmtId="2" fontId="98" fillId="24" borderId="60" xfId="0" applyNumberFormat="1" applyFont="1" applyFill="1" applyBorder="1" applyAlignment="1" applyProtection="1">
      <alignment horizontal="center"/>
    </xf>
    <xf numFmtId="0" fontId="100" fillId="3" borderId="0" xfId="1" applyFont="1" applyFill="1" applyBorder="1" applyAlignment="1" applyProtection="1">
      <alignment horizontal="center"/>
      <protection locked="0"/>
    </xf>
    <xf numFmtId="0" fontId="99" fillId="25" borderId="75" xfId="1" applyFont="1" applyFill="1" applyBorder="1" applyAlignment="1" applyProtection="1">
      <alignment horizontal="center"/>
      <protection locked="0"/>
    </xf>
    <xf numFmtId="0" fontId="99" fillId="25" borderId="76" xfId="1" applyFont="1" applyFill="1" applyBorder="1" applyAlignment="1" applyProtection="1">
      <alignment horizontal="center"/>
      <protection locked="0"/>
    </xf>
    <xf numFmtId="0" fontId="99" fillId="25" borderId="77" xfId="1" applyFont="1" applyFill="1" applyBorder="1" applyAlignment="1" applyProtection="1">
      <alignment horizontal="center"/>
      <protection locked="0"/>
    </xf>
    <xf numFmtId="0" fontId="64" fillId="13" borderId="75" xfId="1" applyFill="1" applyBorder="1" applyAlignment="1" applyProtection="1">
      <alignment horizontal="center"/>
      <protection locked="0"/>
    </xf>
    <xf numFmtId="0" fontId="64" fillId="13" borderId="76" xfId="1" applyFill="1" applyBorder="1" applyAlignment="1" applyProtection="1">
      <alignment horizontal="center"/>
      <protection locked="0"/>
    </xf>
    <xf numFmtId="0" fontId="64" fillId="13" borderId="77" xfId="1" applyFill="1" applyBorder="1" applyAlignment="1" applyProtection="1">
      <alignment horizontal="center"/>
      <protection locked="0"/>
    </xf>
    <xf numFmtId="0" fontId="99" fillId="19" borderId="47" xfId="1" applyFont="1" applyFill="1" applyBorder="1" applyAlignment="1" applyProtection="1">
      <alignment horizontal="center"/>
      <protection locked="0"/>
    </xf>
    <xf numFmtId="0" fontId="99" fillId="19" borderId="3" xfId="1" applyFont="1" applyFill="1" applyBorder="1" applyAlignment="1" applyProtection="1">
      <alignment horizontal="center"/>
      <protection locked="0"/>
    </xf>
    <xf numFmtId="0" fontId="99" fillId="19" borderId="48" xfId="1" applyFont="1" applyFill="1" applyBorder="1" applyAlignment="1" applyProtection="1">
      <alignment horizontal="center"/>
      <protection locked="0"/>
    </xf>
    <xf numFmtId="0" fontId="64" fillId="3" borderId="63" xfId="1" applyFill="1" applyBorder="1" applyAlignment="1" applyProtection="1">
      <alignment horizontal="center"/>
      <protection locked="0"/>
    </xf>
    <xf numFmtId="0" fontId="64" fillId="3" borderId="64" xfId="1" applyFill="1" applyBorder="1" applyAlignment="1" applyProtection="1">
      <alignment horizontal="center"/>
      <protection locked="0"/>
    </xf>
    <xf numFmtId="0" fontId="77" fillId="2" borderId="61" xfId="3" applyFont="1" applyFill="1" applyBorder="1" applyAlignment="1" applyProtection="1">
      <alignment horizontal="center"/>
    </xf>
    <xf numFmtId="0" fontId="9" fillId="0" borderId="65" xfId="3" applyFont="1" applyFill="1" applyBorder="1" applyAlignment="1" applyProtection="1">
      <alignment horizontal="center"/>
      <protection locked="0"/>
    </xf>
    <xf numFmtId="0" fontId="9" fillId="2" borderId="65" xfId="3" applyFont="1" applyFill="1" applyBorder="1" applyAlignment="1" applyProtection="1">
      <alignment horizontal="center"/>
      <protection locked="0"/>
    </xf>
    <xf numFmtId="0" fontId="77" fillId="2" borderId="65" xfId="3" applyFont="1" applyFill="1" applyBorder="1" applyAlignment="1" applyProtection="1">
      <alignment horizontal="center"/>
    </xf>
    <xf numFmtId="0" fontId="9" fillId="2" borderId="61" xfId="3" applyFont="1" applyFill="1" applyBorder="1" applyAlignment="1" applyProtection="1">
      <alignment horizontal="center"/>
      <protection locked="0"/>
    </xf>
    <xf numFmtId="0" fontId="9" fillId="0" borderId="61" xfId="3" applyFont="1" applyFill="1" applyBorder="1" applyAlignment="1" applyProtection="1">
      <alignment horizontal="center"/>
      <protection locked="0"/>
    </xf>
    <xf numFmtId="0" fontId="10" fillId="16" borderId="57" xfId="3" applyFont="1" applyFill="1" applyBorder="1" applyAlignment="1">
      <alignment horizontal="center"/>
    </xf>
    <xf numFmtId="0" fontId="10" fillId="15" borderId="53" xfId="3" applyFont="1" applyFill="1" applyBorder="1" applyAlignment="1">
      <alignment horizontal="center"/>
    </xf>
    <xf numFmtId="0" fontId="9" fillId="2" borderId="66" xfId="3" applyFont="1" applyFill="1" applyBorder="1" applyAlignment="1" applyProtection="1">
      <alignment horizontal="center"/>
      <protection locked="0"/>
    </xf>
    <xf numFmtId="0" fontId="77" fillId="2" borderId="66" xfId="3" applyFont="1" applyFill="1" applyBorder="1" applyAlignment="1" applyProtection="1">
      <alignment horizontal="center"/>
    </xf>
    <xf numFmtId="0" fontId="9" fillId="0" borderId="62" xfId="3" applyFont="1" applyFill="1" applyBorder="1" applyAlignment="1" applyProtection="1">
      <alignment horizontal="center"/>
      <protection locked="0"/>
    </xf>
    <xf numFmtId="0" fontId="11" fillId="2" borderId="54" xfId="3" applyNumberFormat="1" applyFont="1" applyFill="1" applyBorder="1" applyAlignment="1">
      <alignment horizontal="center"/>
    </xf>
    <xf numFmtId="0" fontId="11" fillId="2" borderId="55" xfId="3" applyNumberFormat="1" applyFont="1" applyFill="1" applyBorder="1" applyAlignment="1">
      <alignment horizontal="center"/>
    </xf>
    <xf numFmtId="0" fontId="11" fillId="2" borderId="56" xfId="3" applyNumberFormat="1" applyFont="1" applyFill="1" applyBorder="1" applyAlignment="1">
      <alignment horizontal="center"/>
    </xf>
    <xf numFmtId="0" fontId="10" fillId="2" borderId="0" xfId="3" applyFont="1" applyFill="1" applyBorder="1" applyAlignment="1">
      <alignment horizontal="center"/>
    </xf>
    <xf numFmtId="0" fontId="10" fillId="2" borderId="5" xfId="3" applyFont="1" applyFill="1" applyBorder="1" applyAlignment="1">
      <alignment horizontal="center"/>
    </xf>
    <xf numFmtId="0" fontId="10" fillId="2" borderId="55" xfId="3" applyFont="1" applyFill="1" applyBorder="1" applyAlignment="1">
      <alignment horizontal="center"/>
    </xf>
    <xf numFmtId="0" fontId="10" fillId="2" borderId="56" xfId="3" applyFont="1" applyFill="1" applyBorder="1" applyAlignment="1">
      <alignment horizontal="center"/>
    </xf>
    <xf numFmtId="0" fontId="10" fillId="2" borderId="54" xfId="3" applyFont="1" applyFill="1" applyBorder="1" applyAlignment="1">
      <alignment horizontal="center"/>
    </xf>
    <xf numFmtId="0" fontId="9" fillId="2" borderId="0" xfId="3" applyFont="1" applyFill="1" applyBorder="1" applyAlignment="1" applyProtection="1">
      <alignment horizontal="center"/>
      <protection locked="0"/>
    </xf>
    <xf numFmtId="2" fontId="9" fillId="2" borderId="52" xfId="3" applyNumberFormat="1" applyFill="1" applyBorder="1" applyAlignment="1">
      <alignment horizontal="center"/>
    </xf>
    <xf numFmtId="0" fontId="10" fillId="15" borderId="55" xfId="3" applyFont="1" applyFill="1" applyBorder="1" applyAlignment="1" applyProtection="1">
      <alignment horizontal="center"/>
      <protection locked="0"/>
    </xf>
    <xf numFmtId="0" fontId="10" fillId="15" borderId="56" xfId="3" applyFont="1" applyFill="1" applyBorder="1" applyAlignment="1" applyProtection="1">
      <alignment horizontal="center"/>
      <protection locked="0"/>
    </xf>
    <xf numFmtId="0" fontId="79" fillId="14" borderId="0" xfId="3" applyFont="1" applyFill="1" applyBorder="1" applyAlignment="1">
      <alignment horizontal="center"/>
    </xf>
    <xf numFmtId="2" fontId="0" fillId="16" borderId="51" xfId="0" applyNumberFormat="1" applyFill="1" applyBorder="1" applyAlignment="1" applyProtection="1">
      <alignment horizontal="center"/>
    </xf>
    <xf numFmtId="2" fontId="0" fillId="16" borderId="52" xfId="0" applyNumberFormat="1" applyFill="1" applyBorder="1" applyAlignment="1" applyProtection="1">
      <alignment horizontal="center"/>
    </xf>
    <xf numFmtId="2" fontId="0" fillId="16" borderId="28" xfId="0" applyNumberFormat="1" applyFill="1" applyBorder="1" applyAlignment="1" applyProtection="1">
      <alignment horizontal="center"/>
    </xf>
    <xf numFmtId="2" fontId="0" fillId="17" borderId="58" xfId="0" applyNumberFormat="1" applyFill="1" applyBorder="1" applyAlignment="1" applyProtection="1">
      <alignment horizontal="center"/>
    </xf>
    <xf numFmtId="2" fontId="0" fillId="17" borderId="59" xfId="0" applyNumberFormat="1" applyFill="1" applyBorder="1" applyAlignment="1" applyProtection="1">
      <alignment horizontal="center"/>
    </xf>
    <xf numFmtId="2" fontId="0" fillId="17" borderId="60" xfId="0" applyNumberFormat="1" applyFill="1" applyBorder="1" applyAlignment="1" applyProtection="1">
      <alignment horizontal="center"/>
    </xf>
    <xf numFmtId="0" fontId="76" fillId="15" borderId="42" xfId="0" applyFont="1" applyFill="1" applyBorder="1" applyAlignment="1">
      <alignment horizontal="center"/>
    </xf>
    <xf numFmtId="0" fontId="76" fillId="15" borderId="0" xfId="0" applyFont="1" applyFill="1" applyBorder="1" applyAlignment="1">
      <alignment horizontal="center"/>
    </xf>
    <xf numFmtId="0" fontId="76" fillId="15" borderId="35" xfId="0" applyFont="1" applyFill="1" applyBorder="1" applyAlignment="1">
      <alignment horizontal="center"/>
    </xf>
    <xf numFmtId="0" fontId="8" fillId="2" borderId="51" xfId="3" applyFont="1" applyFill="1" applyBorder="1" applyAlignment="1">
      <alignment horizontal="center"/>
    </xf>
    <xf numFmtId="0" fontId="8" fillId="2" borderId="52" xfId="3" applyFont="1" applyFill="1" applyBorder="1" applyAlignment="1">
      <alignment horizontal="center"/>
    </xf>
    <xf numFmtId="2" fontId="0" fillId="15" borderId="58" xfId="0" applyNumberFormat="1" applyFill="1" applyBorder="1" applyAlignment="1" applyProtection="1">
      <alignment horizontal="center"/>
    </xf>
    <xf numFmtId="2" fontId="0" fillId="15" borderId="59" xfId="0" applyNumberFormat="1" applyFill="1" applyBorder="1" applyAlignment="1" applyProtection="1">
      <alignment horizontal="center"/>
    </xf>
    <xf numFmtId="2" fontId="0" fillId="15" borderId="60" xfId="0" applyNumberFormat="1" applyFill="1" applyBorder="1" applyAlignment="1" applyProtection="1">
      <alignment horizontal="center"/>
    </xf>
    <xf numFmtId="0" fontId="8" fillId="2" borderId="54" xfId="0" applyFont="1" applyFill="1" applyBorder="1" applyAlignment="1" applyProtection="1">
      <alignment horizontal="center"/>
      <protection locked="0"/>
    </xf>
    <xf numFmtId="0" fontId="8" fillId="2" borderId="55" xfId="0" applyFont="1" applyFill="1" applyBorder="1" applyAlignment="1" applyProtection="1">
      <alignment horizontal="center"/>
      <protection locked="0"/>
    </xf>
    <xf numFmtId="0" fontId="8" fillId="2" borderId="56" xfId="0" applyFont="1" applyFill="1" applyBorder="1" applyAlignment="1" applyProtection="1">
      <alignment horizontal="center"/>
      <protection locked="0"/>
    </xf>
    <xf numFmtId="0" fontId="63" fillId="2" borderId="58" xfId="0" applyFont="1" applyFill="1" applyBorder="1" applyAlignment="1" applyProtection="1">
      <alignment horizontal="center"/>
      <protection locked="0"/>
    </xf>
    <xf numFmtId="0" fontId="63" fillId="2" borderId="59" xfId="0" applyFont="1" applyFill="1" applyBorder="1" applyAlignment="1" applyProtection="1">
      <alignment horizontal="center"/>
      <protection locked="0"/>
    </xf>
    <xf numFmtId="0" fontId="63" fillId="2" borderId="60" xfId="0" applyFont="1" applyFill="1" applyBorder="1" applyAlignment="1" applyProtection="1">
      <alignment horizontal="center"/>
      <protection locked="0"/>
    </xf>
    <xf numFmtId="0" fontId="63" fillId="2" borderId="51" xfId="0" applyFont="1" applyFill="1" applyBorder="1" applyAlignment="1" applyProtection="1">
      <alignment horizontal="center"/>
      <protection locked="0"/>
    </xf>
    <xf numFmtId="0" fontId="63" fillId="2" borderId="28" xfId="0" applyFont="1" applyFill="1" applyBorder="1" applyAlignment="1" applyProtection="1">
      <alignment horizontal="center"/>
      <protection locked="0"/>
    </xf>
    <xf numFmtId="0" fontId="0" fillId="24" borderId="58" xfId="0" applyFill="1" applyBorder="1" applyAlignment="1" applyProtection="1">
      <alignment horizontal="center"/>
      <protection locked="0"/>
    </xf>
    <xf numFmtId="0" fontId="0" fillId="24" borderId="59" xfId="0" applyFill="1" applyBorder="1" applyAlignment="1" applyProtection="1">
      <alignment horizontal="center"/>
      <protection locked="0"/>
    </xf>
    <xf numFmtId="0" fontId="0" fillId="24" borderId="60" xfId="0" applyFill="1" applyBorder="1" applyAlignment="1" applyProtection="1">
      <alignment horizontal="center"/>
      <protection locked="0"/>
    </xf>
    <xf numFmtId="0" fontId="0" fillId="27" borderId="58" xfId="0" applyFill="1" applyBorder="1" applyAlignment="1" applyProtection="1">
      <alignment horizontal="center"/>
      <protection locked="0"/>
    </xf>
    <xf numFmtId="0" fontId="0" fillId="27" borderId="59" xfId="0" applyFill="1" applyBorder="1" applyAlignment="1" applyProtection="1">
      <alignment horizontal="center"/>
      <protection locked="0"/>
    </xf>
    <xf numFmtId="0" fontId="0" fillId="27" borderId="60" xfId="0" applyFill="1" applyBorder="1" applyAlignment="1" applyProtection="1">
      <alignment horizontal="center"/>
      <protection locked="0"/>
    </xf>
    <xf numFmtId="0" fontId="0" fillId="2" borderId="5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76" fillId="3" borderId="0" xfId="0" applyFont="1" applyFill="1" applyAlignment="1">
      <alignment horizontal="center"/>
    </xf>
    <xf numFmtId="0" fontId="68" fillId="2" borderId="0" xfId="0" applyFont="1" applyFill="1" applyBorder="1" applyAlignment="1">
      <alignment horizontal="center"/>
    </xf>
    <xf numFmtId="0" fontId="69" fillId="2" borderId="3" xfId="0" applyFont="1" applyFill="1" applyBorder="1" applyAlignment="1">
      <alignment horizontal="center"/>
    </xf>
    <xf numFmtId="0" fontId="67" fillId="2" borderId="0" xfId="0" applyFont="1" applyFill="1" applyAlignment="1">
      <alignment horizontal="center"/>
    </xf>
    <xf numFmtId="2" fontId="63" fillId="2" borderId="58" xfId="0" applyNumberFormat="1" applyFont="1" applyFill="1" applyBorder="1" applyAlignment="1" applyProtection="1">
      <alignment horizontal="center"/>
      <protection locked="0"/>
    </xf>
    <xf numFmtId="2" fontId="63" fillId="2" borderId="59" xfId="0" applyNumberFormat="1" applyFont="1" applyFill="1" applyBorder="1" applyAlignment="1" applyProtection="1">
      <alignment horizontal="center"/>
      <protection locked="0"/>
    </xf>
    <xf numFmtId="2" fontId="63" fillId="2" borderId="60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/>
    </xf>
    <xf numFmtId="0" fontId="0" fillId="2" borderId="78" xfId="0" applyFill="1" applyBorder="1" applyAlignment="1">
      <alignment horizontal="center"/>
    </xf>
    <xf numFmtId="2" fontId="0" fillId="26" borderId="58" xfId="0" applyNumberFormat="1" applyFill="1" applyBorder="1" applyAlignment="1" applyProtection="1">
      <alignment horizontal="center"/>
      <protection locked="0"/>
    </xf>
    <xf numFmtId="2" fontId="0" fillId="26" borderId="59" xfId="0" applyNumberFormat="1" applyFill="1" applyBorder="1" applyAlignment="1" applyProtection="1">
      <alignment horizontal="center"/>
      <protection locked="0"/>
    </xf>
    <xf numFmtId="2" fontId="0" fillId="26" borderId="60" xfId="0" applyNumberFormat="1" applyFill="1" applyBorder="1" applyAlignment="1" applyProtection="1">
      <alignment horizontal="center"/>
      <protection locked="0"/>
    </xf>
    <xf numFmtId="0" fontId="68" fillId="2" borderId="3" xfId="0" applyFont="1" applyFill="1" applyBorder="1" applyAlignment="1">
      <alignment horizontal="center"/>
    </xf>
    <xf numFmtId="0" fontId="80" fillId="2" borderId="3" xfId="0" applyFont="1" applyFill="1" applyBorder="1" applyAlignment="1">
      <alignment horizontal="justify"/>
    </xf>
    <xf numFmtId="0" fontId="0" fillId="0" borderId="3" xfId="0" applyBorder="1" applyAlignment="1"/>
    <xf numFmtId="0" fontId="0" fillId="0" borderId="0" xfId="0" applyAlignment="1"/>
    <xf numFmtId="0" fontId="80" fillId="2" borderId="0" xfId="0" applyFont="1" applyFill="1" applyBorder="1" applyAlignment="1">
      <alignment horizontal="left" vertical="top"/>
    </xf>
    <xf numFmtId="2" fontId="0" fillId="27" borderId="58" xfId="0" applyNumberFormat="1" applyFill="1" applyBorder="1" applyAlignment="1" applyProtection="1">
      <alignment horizontal="center"/>
      <protection locked="0"/>
    </xf>
    <xf numFmtId="2" fontId="0" fillId="27" borderId="59" xfId="0" applyNumberFormat="1" applyFill="1" applyBorder="1" applyAlignment="1" applyProtection="1">
      <alignment horizontal="center"/>
      <protection locked="0"/>
    </xf>
    <xf numFmtId="2" fontId="0" fillId="27" borderId="60" xfId="0" applyNumberFormat="1" applyFill="1" applyBorder="1" applyAlignment="1" applyProtection="1">
      <alignment horizontal="center"/>
      <protection locked="0"/>
    </xf>
    <xf numFmtId="0" fontId="68" fillId="2" borderId="78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65" fillId="2" borderId="0" xfId="0" applyFont="1" applyFill="1" applyBorder="1" applyAlignment="1">
      <alignment horizontal="center"/>
    </xf>
    <xf numFmtId="0" fontId="0" fillId="2" borderId="58" xfId="0" applyFill="1" applyBorder="1" applyAlignment="1" applyProtection="1">
      <alignment horizontal="center"/>
      <protection locked="0"/>
    </xf>
    <xf numFmtId="0" fontId="0" fillId="2" borderId="59" xfId="0" applyFill="1" applyBorder="1" applyAlignment="1" applyProtection="1">
      <alignment horizontal="center"/>
      <protection locked="0"/>
    </xf>
    <xf numFmtId="0" fontId="0" fillId="2" borderId="60" xfId="0" applyFill="1" applyBorder="1" applyAlignment="1" applyProtection="1">
      <alignment horizontal="center"/>
      <protection locked="0"/>
    </xf>
    <xf numFmtId="0" fontId="0" fillId="2" borderId="79" xfId="0" applyFill="1" applyBorder="1" applyAlignment="1">
      <alignment horizontal="center"/>
    </xf>
    <xf numFmtId="0" fontId="0" fillId="2" borderId="80" xfId="0" applyFill="1" applyBorder="1" applyAlignment="1">
      <alignment horizontal="center"/>
    </xf>
    <xf numFmtId="2" fontId="81" fillId="28" borderId="58" xfId="0" applyNumberFormat="1" applyFont="1" applyFill="1" applyBorder="1" applyAlignment="1" applyProtection="1">
      <alignment horizontal="center"/>
      <protection locked="0"/>
    </xf>
    <xf numFmtId="2" fontId="81" fillId="28" borderId="59" xfId="0" applyNumberFormat="1" applyFont="1" applyFill="1" applyBorder="1" applyAlignment="1" applyProtection="1">
      <alignment horizontal="center"/>
      <protection locked="0"/>
    </xf>
    <xf numFmtId="2" fontId="81" fillId="28" borderId="60" xfId="0" applyNumberFormat="1" applyFont="1" applyFill="1" applyBorder="1" applyAlignment="1" applyProtection="1">
      <alignment horizontal="center"/>
      <protection locked="0"/>
    </xf>
    <xf numFmtId="2" fontId="63" fillId="2" borderId="51" xfId="0" applyNumberFormat="1" applyFont="1" applyFill="1" applyBorder="1" applyAlignment="1" applyProtection="1">
      <alignment horizontal="center"/>
      <protection locked="0"/>
    </xf>
    <xf numFmtId="2" fontId="63" fillId="2" borderId="52" xfId="0" applyNumberFormat="1" applyFont="1" applyFill="1" applyBorder="1" applyAlignment="1" applyProtection="1">
      <alignment horizontal="center"/>
      <protection locked="0"/>
    </xf>
    <xf numFmtId="2" fontId="63" fillId="2" borderId="28" xfId="0" applyNumberFormat="1" applyFont="1" applyFill="1" applyBorder="1" applyAlignment="1" applyProtection="1">
      <alignment horizontal="center"/>
      <protection locked="0"/>
    </xf>
    <xf numFmtId="0" fontId="64" fillId="26" borderId="75" xfId="1" applyFill="1" applyBorder="1" applyAlignment="1" applyProtection="1">
      <alignment horizontal="center"/>
      <protection locked="0"/>
    </xf>
    <xf numFmtId="0" fontId="64" fillId="26" borderId="76" xfId="1" applyFill="1" applyBorder="1" applyAlignment="1" applyProtection="1">
      <alignment horizontal="center"/>
      <protection locked="0"/>
    </xf>
    <xf numFmtId="0" fontId="64" fillId="26" borderId="77" xfId="1" applyFill="1" applyBorder="1" applyAlignment="1" applyProtection="1">
      <alignment horizontal="center"/>
      <protection locked="0"/>
    </xf>
    <xf numFmtId="1" fontId="82" fillId="27" borderId="51" xfId="0" applyNumberFormat="1" applyFont="1" applyFill="1" applyBorder="1" applyAlignment="1" applyProtection="1">
      <alignment horizontal="center"/>
      <protection locked="0"/>
    </xf>
    <xf numFmtId="1" fontId="82" fillId="27" borderId="52" xfId="0" applyNumberFormat="1" applyFont="1" applyFill="1" applyBorder="1" applyAlignment="1" applyProtection="1">
      <alignment horizontal="center"/>
      <protection locked="0"/>
    </xf>
    <xf numFmtId="1" fontId="82" fillId="27" borderId="2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0" fontId="0" fillId="2" borderId="87" xfId="0" applyFill="1" applyBorder="1" applyAlignment="1">
      <alignment horizontal="center"/>
    </xf>
    <xf numFmtId="0" fontId="0" fillId="2" borderId="8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87" xfId="0" applyFill="1" applyBorder="1" applyAlignment="1">
      <alignment horizontal="center"/>
    </xf>
    <xf numFmtId="0" fontId="68" fillId="3" borderId="0" xfId="0" applyFont="1" applyFill="1" applyBorder="1" applyAlignment="1">
      <alignment horizontal="center"/>
    </xf>
    <xf numFmtId="0" fontId="68" fillId="2" borderId="13" xfId="0" applyFont="1" applyFill="1" applyBorder="1" applyAlignment="1">
      <alignment horizontal="center"/>
    </xf>
    <xf numFmtId="0" fontId="68" fillId="3" borderId="82" xfId="0" applyFont="1" applyFill="1" applyBorder="1" applyAlignment="1">
      <alignment horizontal="center"/>
    </xf>
    <xf numFmtId="0" fontId="0" fillId="2" borderId="100" xfId="0" applyFill="1" applyBorder="1" applyAlignment="1">
      <alignment horizontal="center"/>
    </xf>
    <xf numFmtId="0" fontId="0" fillId="2" borderId="101" xfId="0" applyFill="1" applyBorder="1" applyAlignment="1">
      <alignment horizontal="center"/>
    </xf>
    <xf numFmtId="0" fontId="0" fillId="2" borderId="102" xfId="0" applyFill="1" applyBorder="1" applyAlignment="1">
      <alignment horizontal="center"/>
    </xf>
    <xf numFmtId="0" fontId="68" fillId="2" borderId="82" xfId="0" applyFont="1" applyFill="1" applyBorder="1" applyAlignment="1">
      <alignment horizontal="center"/>
    </xf>
    <xf numFmtId="0" fontId="68" fillId="2" borderId="86" xfId="0" applyFont="1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71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68" fillId="3" borderId="14" xfId="0" applyFont="1" applyFill="1" applyBorder="1" applyAlignment="1">
      <alignment horizontal="center"/>
    </xf>
    <xf numFmtId="0" fontId="68" fillId="3" borderId="87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82" xfId="0" applyFill="1" applyBorder="1" applyAlignment="1">
      <alignment horizontal="center"/>
    </xf>
    <xf numFmtId="0" fontId="0" fillId="3" borderId="83" xfId="0" applyFill="1" applyBorder="1" applyAlignment="1">
      <alignment horizontal="center"/>
    </xf>
    <xf numFmtId="0" fontId="83" fillId="2" borderId="97" xfId="0" applyFont="1" applyFill="1" applyBorder="1" applyAlignment="1">
      <alignment horizontal="left" vertical="top"/>
    </xf>
    <xf numFmtId="0" fontId="83" fillId="2" borderId="98" xfId="0" applyFont="1" applyFill="1" applyBorder="1" applyAlignment="1">
      <alignment horizontal="left" vertical="top"/>
    </xf>
    <xf numFmtId="0" fontId="83" fillId="2" borderId="99" xfId="0" applyFont="1" applyFill="1" applyBorder="1" applyAlignment="1">
      <alignment horizontal="left" vertical="top"/>
    </xf>
    <xf numFmtId="0" fontId="68" fillId="2" borderId="14" xfId="0" applyFont="1" applyFill="1" applyBorder="1" applyAlignment="1">
      <alignment horizontal="center"/>
    </xf>
    <xf numFmtId="0" fontId="68" fillId="2" borderId="87" xfId="0" applyFont="1" applyFill="1" applyBorder="1" applyAlignment="1">
      <alignment horizontal="center"/>
    </xf>
    <xf numFmtId="0" fontId="68" fillId="3" borderId="20" xfId="0" applyFont="1" applyFill="1" applyBorder="1" applyAlignment="1">
      <alignment horizontal="center"/>
    </xf>
    <xf numFmtId="0" fontId="68" fillId="3" borderId="83" xfId="0" applyFont="1" applyFill="1" applyBorder="1" applyAlignment="1">
      <alignment horizontal="center"/>
    </xf>
    <xf numFmtId="0" fontId="68" fillId="2" borderId="20" xfId="0" applyFont="1" applyFill="1" applyBorder="1" applyAlignment="1">
      <alignment horizontal="center"/>
    </xf>
    <xf numFmtId="0" fontId="68" fillId="2" borderId="83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2" xfId="0" applyFill="1" applyBorder="1" applyAlignment="1">
      <alignment horizontal="center"/>
    </xf>
    <xf numFmtId="0" fontId="0" fillId="2" borderId="83" xfId="0" applyFill="1" applyBorder="1" applyAlignment="1">
      <alignment horizontal="center"/>
    </xf>
    <xf numFmtId="1" fontId="0" fillId="27" borderId="51" xfId="0" applyNumberFormat="1" applyFill="1" applyBorder="1" applyAlignment="1" applyProtection="1">
      <alignment horizontal="center"/>
      <protection locked="0"/>
    </xf>
    <xf numFmtId="1" fontId="0" fillId="27" borderId="52" xfId="0" applyNumberFormat="1" applyFill="1" applyBorder="1" applyAlignment="1" applyProtection="1">
      <alignment horizontal="center"/>
      <protection locked="0"/>
    </xf>
    <xf numFmtId="1" fontId="0" fillId="27" borderId="28" xfId="0" applyNumberFormat="1" applyFill="1" applyBorder="1" applyAlignment="1" applyProtection="1">
      <alignment horizontal="center"/>
      <protection locked="0"/>
    </xf>
    <xf numFmtId="0" fontId="65" fillId="3" borderId="95" xfId="0" applyFont="1" applyFill="1" applyBorder="1" applyAlignment="1">
      <alignment horizontal="center"/>
    </xf>
    <xf numFmtId="0" fontId="65" fillId="3" borderId="96" xfId="0" applyFont="1" applyFill="1" applyBorder="1" applyAlignment="1">
      <alignment horizontal="center"/>
    </xf>
    <xf numFmtId="0" fontId="0" fillId="27" borderId="51" xfId="0" applyFill="1" applyBorder="1" applyAlignment="1" applyProtection="1">
      <alignment horizontal="center"/>
      <protection locked="0"/>
    </xf>
    <xf numFmtId="0" fontId="0" fillId="27" borderId="52" xfId="0" applyFill="1" applyBorder="1" applyAlignment="1" applyProtection="1">
      <alignment horizontal="center"/>
      <protection locked="0"/>
    </xf>
    <xf numFmtId="0" fontId="0" fillId="27" borderId="28" xfId="0" applyFill="1" applyBorder="1" applyAlignment="1" applyProtection="1">
      <alignment horizontal="center"/>
      <protection locked="0"/>
    </xf>
    <xf numFmtId="0" fontId="0" fillId="3" borderId="18" xfId="0" applyFill="1" applyBorder="1" applyAlignment="1">
      <alignment horizontal="center"/>
    </xf>
    <xf numFmtId="0" fontId="65" fillId="3" borderId="93" xfId="0" applyFont="1" applyFill="1" applyBorder="1" applyAlignment="1">
      <alignment horizontal="center"/>
    </xf>
    <xf numFmtId="0" fontId="65" fillId="3" borderId="94" xfId="0" applyFont="1" applyFill="1" applyBorder="1" applyAlignment="1">
      <alignment horizontal="center"/>
    </xf>
    <xf numFmtId="0" fontId="68" fillId="3" borderId="70" xfId="0" applyFont="1" applyFill="1" applyBorder="1" applyAlignment="1">
      <alignment horizontal="center"/>
    </xf>
    <xf numFmtId="0" fontId="68" fillId="3" borderId="21" xfId="0" applyFont="1" applyFill="1" applyBorder="1" applyAlignment="1">
      <alignment horizontal="center"/>
    </xf>
    <xf numFmtId="0" fontId="68" fillId="3" borderId="71" xfId="0" applyFont="1" applyFill="1" applyBorder="1" applyAlignment="1">
      <alignment horizontal="center"/>
    </xf>
    <xf numFmtId="0" fontId="68" fillId="2" borderId="70" xfId="0" applyFont="1" applyFill="1" applyBorder="1" applyAlignment="1">
      <alignment horizontal="center"/>
    </xf>
    <xf numFmtId="0" fontId="68" fillId="2" borderId="21" xfId="0" applyFont="1" applyFill="1" applyBorder="1" applyAlignment="1">
      <alignment horizontal="center"/>
    </xf>
    <xf numFmtId="0" fontId="68" fillId="2" borderId="71" xfId="0" applyFont="1" applyFill="1" applyBorder="1" applyAlignment="1">
      <alignment horizontal="center"/>
    </xf>
    <xf numFmtId="0" fontId="68" fillId="2" borderId="88" xfId="0" applyFont="1" applyFill="1" applyBorder="1" applyAlignment="1">
      <alignment horizontal="center"/>
    </xf>
    <xf numFmtId="0" fontId="0" fillId="3" borderId="84" xfId="0" applyFill="1" applyBorder="1" applyAlignment="1">
      <alignment horizontal="center"/>
    </xf>
    <xf numFmtId="0" fontId="65" fillId="3" borderId="17" xfId="0" applyFont="1" applyFill="1" applyBorder="1" applyAlignment="1">
      <alignment horizontal="center"/>
    </xf>
    <xf numFmtId="0" fontId="68" fillId="3" borderId="89" xfId="0" applyFont="1" applyFill="1" applyBorder="1" applyAlignment="1">
      <alignment horizontal="center"/>
    </xf>
    <xf numFmtId="0" fontId="68" fillId="3" borderId="90" xfId="0" applyFont="1" applyFill="1" applyBorder="1" applyAlignment="1">
      <alignment horizontal="center"/>
    </xf>
    <xf numFmtId="0" fontId="65" fillId="2" borderId="91" xfId="0" applyFont="1" applyFill="1" applyBorder="1" applyAlignment="1">
      <alignment horizontal="center"/>
    </xf>
    <xf numFmtId="0" fontId="65" fillId="2" borderId="92" xfId="0" applyFont="1" applyFill="1" applyBorder="1" applyAlignment="1">
      <alignment horizontal="center"/>
    </xf>
    <xf numFmtId="0" fontId="76" fillId="3" borderId="0" xfId="0" applyFont="1" applyFill="1" applyAlignment="1" applyProtection="1">
      <alignment horizontal="center"/>
      <protection locked="0"/>
    </xf>
    <xf numFmtId="0" fontId="68" fillId="2" borderId="8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3" borderId="70" xfId="0" applyFill="1" applyBorder="1" applyAlignment="1">
      <alignment horizontal="center" wrapText="1"/>
    </xf>
    <xf numFmtId="0" fontId="0" fillId="2" borderId="81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3" borderId="73" xfId="0" applyFont="1" applyFill="1" applyBorder="1" applyAlignment="1">
      <alignment horizontal="center" vertical="top" wrapText="1"/>
    </xf>
    <xf numFmtId="0" fontId="0" fillId="3" borderId="111" xfId="0" applyFont="1" applyFill="1" applyBorder="1" applyAlignment="1">
      <alignment horizontal="center" vertical="top" wrapText="1"/>
    </xf>
    <xf numFmtId="0" fontId="0" fillId="3" borderId="74" xfId="0" applyFont="1" applyFill="1" applyBorder="1" applyAlignment="1">
      <alignment horizontal="center" vertical="top" wrapText="1"/>
    </xf>
    <xf numFmtId="0" fontId="0" fillId="3" borderId="73" xfId="0" applyFill="1" applyBorder="1" applyAlignment="1">
      <alignment horizontal="center" vertical="top" wrapText="1"/>
    </xf>
    <xf numFmtId="0" fontId="0" fillId="3" borderId="82" xfId="0" applyFont="1" applyFill="1" applyBorder="1" applyAlignment="1">
      <alignment horizontal="center" vertical="top" wrapText="1"/>
    </xf>
    <xf numFmtId="0" fontId="0" fillId="3" borderId="83" xfId="0" applyFont="1" applyFill="1" applyBorder="1" applyAlignment="1">
      <alignment horizontal="center" vertical="top" wrapText="1"/>
    </xf>
    <xf numFmtId="0" fontId="0" fillId="2" borderId="23" xfId="0" applyFont="1" applyFill="1" applyBorder="1" applyAlignment="1">
      <alignment horizontal="center"/>
    </xf>
    <xf numFmtId="0" fontId="0" fillId="2" borderId="103" xfId="0" applyFont="1" applyFill="1" applyBorder="1" applyAlignment="1">
      <alignment horizontal="center"/>
    </xf>
    <xf numFmtId="0" fontId="0" fillId="28" borderId="103" xfId="0" applyFont="1" applyFill="1" applyBorder="1" applyAlignment="1">
      <alignment horizontal="center"/>
    </xf>
    <xf numFmtId="0" fontId="65" fillId="2" borderId="103" xfId="0" applyFont="1" applyFill="1" applyBorder="1" applyAlignment="1">
      <alignment horizontal="center"/>
    </xf>
    <xf numFmtId="0" fontId="0" fillId="3" borderId="103" xfId="0" applyFont="1" applyFill="1" applyBorder="1" applyAlignment="1">
      <alignment horizontal="center"/>
    </xf>
    <xf numFmtId="0" fontId="65" fillId="2" borderId="14" xfId="0" applyFont="1" applyFill="1" applyBorder="1" applyAlignment="1">
      <alignment horizontal="center"/>
    </xf>
    <xf numFmtId="0" fontId="0" fillId="3" borderId="110" xfId="0" applyFill="1" applyBorder="1" applyAlignment="1">
      <alignment horizontal="center"/>
    </xf>
    <xf numFmtId="0" fontId="65" fillId="2" borderId="104" xfId="0" applyFont="1" applyFill="1" applyBorder="1" applyAlignment="1">
      <alignment horizontal="center"/>
    </xf>
    <xf numFmtId="0" fontId="65" fillId="2" borderId="106" xfId="0" applyFont="1" applyFill="1" applyBorder="1" applyAlignment="1">
      <alignment horizontal="center"/>
    </xf>
    <xf numFmtId="0" fontId="68" fillId="2" borderId="70" xfId="0" applyFont="1" applyFill="1" applyBorder="1" applyAlignment="1">
      <alignment horizontal="center" vertical="center" wrapText="1"/>
    </xf>
    <xf numFmtId="0" fontId="68" fillId="2" borderId="21" xfId="0" applyFont="1" applyFill="1" applyBorder="1" applyAlignment="1">
      <alignment horizontal="center" vertical="center" wrapText="1"/>
    </xf>
    <xf numFmtId="0" fontId="68" fillId="2" borderId="14" xfId="0" applyFont="1" applyFill="1" applyBorder="1" applyAlignment="1">
      <alignment horizontal="center" vertical="center" wrapText="1"/>
    </xf>
    <xf numFmtId="0" fontId="68" fillId="2" borderId="0" xfId="0" applyFont="1" applyFill="1" applyBorder="1" applyAlignment="1">
      <alignment horizontal="center" vertical="center" wrapText="1"/>
    </xf>
    <xf numFmtId="0" fontId="68" fillId="2" borderId="107" xfId="0" applyFont="1" applyFill="1" applyBorder="1" applyAlignment="1">
      <alignment horizontal="center" vertical="center" wrapText="1"/>
    </xf>
    <xf numFmtId="0" fontId="68" fillId="2" borderId="108" xfId="0" applyFont="1" applyFill="1" applyBorder="1" applyAlignment="1">
      <alignment horizontal="center" vertical="center" wrapText="1"/>
    </xf>
    <xf numFmtId="0" fontId="80" fillId="3" borderId="70" xfId="0" applyFont="1" applyFill="1" applyBorder="1" applyAlignment="1">
      <alignment horizontal="center" vertical="center" wrapText="1"/>
    </xf>
    <xf numFmtId="0" fontId="80" fillId="3" borderId="21" xfId="0" applyFont="1" applyFill="1" applyBorder="1" applyAlignment="1">
      <alignment horizontal="center" vertical="center" wrapText="1"/>
    </xf>
    <xf numFmtId="0" fontId="80" fillId="3" borderId="71" xfId="0" applyFont="1" applyFill="1" applyBorder="1" applyAlignment="1">
      <alignment horizontal="center" vertical="center" wrapText="1"/>
    </xf>
    <xf numFmtId="0" fontId="80" fillId="3" borderId="14" xfId="0" applyFont="1" applyFill="1" applyBorder="1" applyAlignment="1">
      <alignment horizontal="center" vertical="center" wrapText="1"/>
    </xf>
    <xf numFmtId="0" fontId="80" fillId="3" borderId="0" xfId="0" applyFont="1" applyFill="1" applyBorder="1" applyAlignment="1">
      <alignment horizontal="center" vertical="center" wrapText="1"/>
    </xf>
    <xf numFmtId="0" fontId="80" fillId="3" borderId="87" xfId="0" applyFont="1" applyFill="1" applyBorder="1" applyAlignment="1">
      <alignment horizontal="center" vertical="center" wrapText="1"/>
    </xf>
    <xf numFmtId="0" fontId="80" fillId="3" borderId="107" xfId="0" applyFont="1" applyFill="1" applyBorder="1" applyAlignment="1">
      <alignment horizontal="center" vertical="center" wrapText="1"/>
    </xf>
    <xf numFmtId="0" fontId="80" fillId="3" borderId="108" xfId="0" applyFont="1" applyFill="1" applyBorder="1" applyAlignment="1">
      <alignment horizontal="center" vertical="center" wrapText="1"/>
    </xf>
    <xf numFmtId="0" fontId="80" fillId="3" borderId="109" xfId="0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/>
    </xf>
    <xf numFmtId="0" fontId="65" fillId="2" borderId="20" xfId="0" applyFont="1" applyFill="1" applyBorder="1" applyAlignment="1">
      <alignment horizontal="center"/>
    </xf>
    <xf numFmtId="0" fontId="65" fillId="2" borderId="82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65" fillId="28" borderId="14" xfId="0" applyFont="1" applyFill="1" applyBorder="1" applyAlignment="1">
      <alignment horizontal="center"/>
    </xf>
    <xf numFmtId="0" fontId="65" fillId="28" borderId="0" xfId="0" applyFont="1" applyFill="1" applyBorder="1" applyAlignment="1">
      <alignment horizontal="center"/>
    </xf>
    <xf numFmtId="0" fontId="0" fillId="2" borderId="104" xfId="0" applyFont="1" applyFill="1" applyBorder="1" applyAlignment="1">
      <alignment horizontal="center"/>
    </xf>
    <xf numFmtId="0" fontId="0" fillId="2" borderId="105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87" xfId="0" applyFont="1" applyFill="1" applyBorder="1" applyAlignment="1">
      <alignment horizontal="center"/>
    </xf>
    <xf numFmtId="0" fontId="0" fillId="28" borderId="14" xfId="0" applyFont="1" applyFill="1" applyBorder="1" applyAlignment="1">
      <alignment horizontal="center"/>
    </xf>
    <xf numFmtId="0" fontId="0" fillId="28" borderId="87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83" xfId="0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4" fillId="3" borderId="58" xfId="0" applyFont="1" applyFill="1" applyBorder="1" applyAlignment="1" applyProtection="1">
      <alignment horizontal="center"/>
      <protection locked="0"/>
    </xf>
    <xf numFmtId="0" fontId="84" fillId="3" borderId="59" xfId="0" applyFont="1" applyFill="1" applyBorder="1" applyAlignment="1" applyProtection="1">
      <alignment horizontal="center"/>
      <protection locked="0"/>
    </xf>
    <xf numFmtId="0" fontId="84" fillId="3" borderId="60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85" fillId="2" borderId="58" xfId="0" applyFont="1" applyFill="1" applyBorder="1" applyAlignment="1" applyProtection="1">
      <alignment horizontal="center"/>
      <protection locked="0"/>
    </xf>
    <xf numFmtId="0" fontId="85" fillId="2" borderId="59" xfId="0" applyFont="1" applyFill="1" applyBorder="1" applyAlignment="1" applyProtection="1">
      <alignment horizontal="center"/>
      <protection locked="0"/>
    </xf>
    <xf numFmtId="0" fontId="85" fillId="2" borderId="60" xfId="0" applyFont="1" applyFill="1" applyBorder="1" applyAlignment="1" applyProtection="1">
      <alignment horizontal="center"/>
      <protection locked="0"/>
    </xf>
    <xf numFmtId="0" fontId="0" fillId="2" borderId="112" xfId="0" applyFill="1" applyBorder="1" applyAlignment="1">
      <alignment horizontal="left"/>
    </xf>
    <xf numFmtId="0" fontId="23" fillId="3" borderId="0" xfId="0" applyFont="1" applyFill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96" fillId="3" borderId="51" xfId="0" applyFont="1" applyFill="1" applyBorder="1" applyAlignment="1" applyProtection="1">
      <alignment horizontal="center"/>
      <protection locked="0"/>
    </xf>
    <xf numFmtId="0" fontId="96" fillId="3" borderId="52" xfId="0" applyFont="1" applyFill="1" applyBorder="1" applyAlignment="1" applyProtection="1">
      <alignment horizontal="center"/>
      <protection locked="0"/>
    </xf>
    <xf numFmtId="0" fontId="96" fillId="3" borderId="28" xfId="0" applyFont="1" applyFill="1" applyBorder="1" applyAlignment="1" applyProtection="1">
      <alignment horizontal="center"/>
      <protection locked="0"/>
    </xf>
    <xf numFmtId="10" fontId="62" fillId="2" borderId="58" xfId="7" applyNumberFormat="1" applyFont="1" applyFill="1" applyBorder="1" applyAlignment="1" applyProtection="1">
      <alignment horizontal="center"/>
      <protection locked="0"/>
    </xf>
    <xf numFmtId="10" fontId="62" fillId="2" borderId="59" xfId="7" applyNumberFormat="1" applyFont="1" applyFill="1" applyBorder="1" applyAlignment="1" applyProtection="1">
      <alignment horizontal="center"/>
      <protection locked="0"/>
    </xf>
    <xf numFmtId="10" fontId="62" fillId="2" borderId="60" xfId="7" applyNumberFormat="1" applyFont="1" applyFill="1" applyBorder="1" applyAlignment="1" applyProtection="1">
      <alignment horizontal="center"/>
      <protection locked="0"/>
    </xf>
    <xf numFmtId="164" fontId="0" fillId="2" borderId="0" xfId="0" applyNumberFormat="1" applyFill="1" applyAlignment="1">
      <alignment horizontal="center"/>
    </xf>
    <xf numFmtId="0" fontId="0" fillId="26" borderId="59" xfId="0" applyFill="1" applyBorder="1" applyAlignment="1" applyProtection="1">
      <alignment horizontal="center"/>
      <protection locked="0"/>
    </xf>
    <xf numFmtId="0" fontId="0" fillId="26" borderId="60" xfId="0" applyFill="1" applyBorder="1" applyAlignment="1" applyProtection="1">
      <alignment horizontal="center"/>
      <protection locked="0"/>
    </xf>
    <xf numFmtId="0" fontId="19" fillId="5" borderId="0" xfId="0" applyFont="1" applyFill="1" applyAlignment="1">
      <alignment horizontal="center"/>
    </xf>
    <xf numFmtId="164" fontId="63" fillId="2" borderId="0" xfId="0" applyNumberFormat="1" applyFont="1" applyFill="1" applyAlignment="1">
      <alignment horizontal="center"/>
    </xf>
    <xf numFmtId="2" fontId="0" fillId="2" borderId="58" xfId="0" applyNumberFormat="1" applyFill="1" applyBorder="1" applyAlignment="1" applyProtection="1">
      <alignment horizontal="center"/>
      <protection locked="0"/>
    </xf>
    <xf numFmtId="2" fontId="0" fillId="2" borderId="59" xfId="0" applyNumberFormat="1" applyFill="1" applyBorder="1" applyAlignment="1" applyProtection="1">
      <alignment horizontal="center"/>
      <protection locked="0"/>
    </xf>
    <xf numFmtId="2" fontId="0" fillId="2" borderId="60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13" fillId="2" borderId="58" xfId="0" applyFont="1" applyFill="1" applyBorder="1" applyAlignment="1" applyProtection="1">
      <alignment horizontal="center"/>
      <protection locked="0"/>
    </xf>
    <xf numFmtId="0" fontId="13" fillId="2" borderId="59" xfId="0" applyFont="1" applyFill="1" applyBorder="1" applyAlignment="1" applyProtection="1">
      <alignment horizontal="center"/>
      <protection locked="0"/>
    </xf>
    <xf numFmtId="0" fontId="13" fillId="2" borderId="60" xfId="0" applyFont="1" applyFill="1" applyBorder="1" applyAlignment="1" applyProtection="1">
      <alignment horizontal="center"/>
      <protection locked="0"/>
    </xf>
    <xf numFmtId="0" fontId="0" fillId="2" borderId="78" xfId="0" applyFill="1" applyBorder="1" applyAlignment="1" applyProtection="1">
      <alignment horizontal="center"/>
      <protection locked="0"/>
    </xf>
    <xf numFmtId="0" fontId="0" fillId="6" borderId="58" xfId="0" applyFill="1" applyBorder="1" applyAlignment="1" applyProtection="1">
      <alignment horizontal="center"/>
      <protection locked="0"/>
    </xf>
    <xf numFmtId="0" fontId="0" fillId="6" borderId="59" xfId="0" applyFill="1" applyBorder="1" applyAlignment="1" applyProtection="1">
      <alignment horizontal="center"/>
      <protection locked="0"/>
    </xf>
    <xf numFmtId="0" fontId="0" fillId="6" borderId="60" xfId="0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68" fillId="2" borderId="0" xfId="0" applyFont="1" applyFill="1" applyAlignment="1">
      <alignment horizontal="center"/>
    </xf>
    <xf numFmtId="0" fontId="0" fillId="26" borderId="58" xfId="0" applyFill="1" applyBorder="1" applyAlignment="1" applyProtection="1">
      <alignment horizontal="center"/>
      <protection locked="0"/>
    </xf>
    <xf numFmtId="0" fontId="1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9" fillId="3" borderId="0" xfId="0" applyFont="1" applyFill="1" applyBorder="1" applyAlignment="1">
      <alignment horizontal="center"/>
    </xf>
    <xf numFmtId="0" fontId="32" fillId="2" borderId="113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2" fontId="29" fillId="2" borderId="51" xfId="0" applyNumberFormat="1" applyFont="1" applyFill="1" applyBorder="1" applyAlignment="1" applyProtection="1">
      <alignment horizontal="center" vertical="center"/>
      <protection locked="0"/>
    </xf>
    <xf numFmtId="2" fontId="29" fillId="2" borderId="52" xfId="0" applyNumberFormat="1" applyFont="1" applyFill="1" applyBorder="1" applyAlignment="1" applyProtection="1">
      <alignment horizontal="center" vertical="center"/>
      <protection locked="0"/>
    </xf>
    <xf numFmtId="2" fontId="29" fillId="2" borderId="28" xfId="0" applyNumberFormat="1" applyFont="1" applyFill="1" applyBorder="1" applyAlignment="1" applyProtection="1">
      <alignment horizontal="center" vertical="center"/>
      <protection locked="0"/>
    </xf>
    <xf numFmtId="0" fontId="86" fillId="2" borderId="0" xfId="0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87" fillId="3" borderId="51" xfId="0" applyNumberFormat="1" applyFont="1" applyFill="1" applyBorder="1" applyAlignment="1">
      <alignment horizontal="center" vertical="center"/>
    </xf>
    <xf numFmtId="2" fontId="87" fillId="3" borderId="52" xfId="0" applyNumberFormat="1" applyFont="1" applyFill="1" applyBorder="1" applyAlignment="1">
      <alignment horizontal="center" vertical="center"/>
    </xf>
    <xf numFmtId="2" fontId="87" fillId="3" borderId="28" xfId="0" applyNumberFormat="1" applyFont="1" applyFill="1" applyBorder="1" applyAlignment="1">
      <alignment horizontal="center" vertical="center"/>
    </xf>
    <xf numFmtId="0" fontId="0" fillId="2" borderId="7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71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82" xfId="0" applyFill="1" applyBorder="1" applyAlignment="1">
      <alignment horizontal="left"/>
    </xf>
    <xf numFmtId="0" fontId="0" fillId="2" borderId="83" xfId="0" applyFill="1" applyBorder="1" applyAlignment="1">
      <alignment horizontal="left"/>
    </xf>
    <xf numFmtId="0" fontId="88" fillId="3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68" fillId="3" borderId="82" xfId="0" applyFont="1" applyFill="1" applyBorder="1" applyAlignment="1">
      <alignment horizontal="left"/>
    </xf>
    <xf numFmtId="0" fontId="89" fillId="3" borderId="21" xfId="0" applyFont="1" applyFill="1" applyBorder="1" applyAlignment="1">
      <alignment horizontal="left"/>
    </xf>
    <xf numFmtId="0" fontId="89" fillId="3" borderId="21" xfId="0" applyFont="1" applyFill="1" applyBorder="1" applyAlignment="1">
      <alignment horizontal="center" vertical="center"/>
    </xf>
    <xf numFmtId="0" fontId="89" fillId="3" borderId="71" xfId="0" applyFont="1" applyFill="1" applyBorder="1" applyAlignment="1">
      <alignment horizontal="center" vertical="center"/>
    </xf>
    <xf numFmtId="0" fontId="89" fillId="3" borderId="0" xfId="0" applyFont="1" applyFill="1" applyBorder="1" applyAlignment="1">
      <alignment horizontal="center" vertical="center"/>
    </xf>
    <xf numFmtId="0" fontId="89" fillId="3" borderId="87" xfId="0" applyFont="1" applyFill="1" applyBorder="1" applyAlignment="1">
      <alignment horizontal="center" vertical="center"/>
    </xf>
    <xf numFmtId="0" fontId="89" fillId="3" borderId="0" xfId="0" applyFont="1" applyFill="1" applyBorder="1" applyAlignment="1">
      <alignment horizontal="left"/>
    </xf>
    <xf numFmtId="0" fontId="90" fillId="2" borderId="0" xfId="0" applyFont="1" applyFill="1" applyAlignment="1">
      <alignment horizontal="center"/>
    </xf>
    <xf numFmtId="0" fontId="90" fillId="2" borderId="6" xfId="0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8" fillId="3" borderId="0" xfId="2" applyFill="1" applyAlignment="1">
      <alignment horizontal="center"/>
    </xf>
  </cellXfs>
  <cellStyles count="10">
    <cellStyle name="Hiperligação" xfId="1" builtinId="8"/>
    <cellStyle name="Normal" xfId="0" builtinId="0"/>
    <cellStyle name="Normal 2" xfId="2"/>
    <cellStyle name="Normal 3" xfId="3"/>
    <cellStyle name="Normal 4" xfId="4"/>
    <cellStyle name="Normal 6" xfId="5"/>
    <cellStyle name="Normal 7" xfId="6"/>
    <cellStyle name="Percentagem" xfId="7" builtinId="5"/>
    <cellStyle name="Percentagem 3" xfId="8"/>
    <cellStyle name="Percentagem 4" xfId="9"/>
  </cellStyles>
  <dxfs count="30">
    <dxf>
      <font>
        <color auto="1"/>
      </font>
    </dxf>
    <dxf>
      <font>
        <color auto="1"/>
      </font>
    </dxf>
    <dxf>
      <fill>
        <patternFill>
          <bgColor rgb="FFCCFFCC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2"/>
      </font>
    </dxf>
    <dxf>
      <font>
        <color theme="2"/>
      </font>
    </dxf>
    <dxf>
      <font>
        <color theme="6" tint="0.79998168889431442"/>
      </font>
    </dxf>
    <dxf>
      <font>
        <color theme="2" tint="-0.24994659260841701"/>
      </font>
    </dxf>
    <dxf>
      <font>
        <color theme="2"/>
      </font>
    </dxf>
    <dxf>
      <font>
        <color theme="0"/>
      </font>
    </dxf>
    <dxf>
      <fill>
        <patternFill>
          <bgColor theme="9" tint="-0.24994659260841701"/>
        </patternFill>
      </fill>
      <border>
        <left style="thin">
          <color indexed="64"/>
        </left>
        <right style="thin">
          <color theme="0" tint="-0.14996795556505021"/>
        </right>
        <top style="thin">
          <color indexed="64"/>
        </top>
        <bottom style="thin">
          <color theme="0" tint="-0.14996795556505021"/>
        </bottom>
      </border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ill>
        <patternFill>
          <bgColor indexed="57"/>
        </patternFill>
      </fill>
    </dxf>
    <dxf>
      <fill>
        <patternFill>
          <bgColor rgb="FFFF0000"/>
        </patternFill>
      </fill>
    </dxf>
    <dxf>
      <fill>
        <patternFill>
          <bgColor indexed="57"/>
        </patternFill>
      </fill>
    </dxf>
    <dxf>
      <fill>
        <patternFill>
          <bgColor indexed="57"/>
        </patternFill>
      </fill>
    </dxf>
    <dxf>
      <fill>
        <patternFill>
          <bgColor indexed="10"/>
        </patternFill>
      </fill>
    </dxf>
    <dxf>
      <font>
        <color auto="1"/>
      </font>
    </dxf>
    <dxf>
      <font>
        <color theme="6" tint="0.79998168889431442"/>
      </font>
    </dxf>
    <dxf>
      <font>
        <color theme="2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CheckBox" checked="Checked" fmlaLink="Automactico!$AP$29" lockText="1" noThreeD="1"/>
</file>

<file path=xl/ctrlProps/ctrlProp10.xml><?xml version="1.0" encoding="utf-8"?>
<formControlPr xmlns="http://schemas.microsoft.com/office/spreadsheetml/2009/9/main" objectType="CheckBox" checked="Checked" fmlaLink="$AD$7" lockText="1" noThreeD="1"/>
</file>

<file path=xl/ctrlProps/ctrlProp2.xml><?xml version="1.0" encoding="utf-8"?>
<formControlPr xmlns="http://schemas.microsoft.com/office/spreadsheetml/2009/9/main" objectType="CheckBox" fmlaLink="Automactico!$AP$28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fmlaLink="$AD$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7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94</xdr:row>
      <xdr:rowOff>171450</xdr:rowOff>
    </xdr:from>
    <xdr:to>
      <xdr:col>35</xdr:col>
      <xdr:colOff>38100</xdr:colOff>
      <xdr:row>98</xdr:row>
      <xdr:rowOff>180975</xdr:rowOff>
    </xdr:to>
    <xdr:pic>
      <xdr:nvPicPr>
        <xdr:cNvPr id="11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52000" contrast="5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4487525"/>
          <a:ext cx="5324475" cy="771525"/>
        </a:xfrm>
        <a:prstGeom prst="rect">
          <a:avLst/>
        </a:prstGeom>
        <a:solidFill>
          <a:srgbClr val="C0C0C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85725</xdr:colOff>
      <xdr:row>40</xdr:row>
      <xdr:rowOff>38100</xdr:rowOff>
    </xdr:from>
    <xdr:to>
      <xdr:col>35</xdr:col>
      <xdr:colOff>104775</xdr:colOff>
      <xdr:row>42</xdr:row>
      <xdr:rowOff>114300</xdr:rowOff>
    </xdr:to>
    <xdr:sp macro="" textlink="">
      <xdr:nvSpPr>
        <xdr:cNvPr id="8344" name="Seta para a direita 2"/>
        <xdr:cNvSpPr>
          <a:spLocks noChangeArrowheads="1"/>
        </xdr:cNvSpPr>
      </xdr:nvSpPr>
      <xdr:spPr bwMode="auto">
        <a:xfrm rot="5400000">
          <a:off x="5586412" y="6129338"/>
          <a:ext cx="428625" cy="190500"/>
        </a:xfrm>
        <a:prstGeom prst="rightArrow">
          <a:avLst>
            <a:gd name="adj1" fmla="val 50000"/>
            <a:gd name="adj2" fmla="val 50000"/>
          </a:avLst>
        </a:prstGeom>
        <a:solidFill>
          <a:srgbClr val="800080"/>
        </a:solidFill>
        <a:ln w="9525" algn="ctr">
          <a:solidFill>
            <a:srgbClr val="F69240"/>
          </a:solidFill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/>
        <a:lstStyle/>
        <a:p>
          <a:endParaRPr lang="pt-PT"/>
        </a:p>
      </xdr:txBody>
    </xdr:sp>
    <xdr:clientData/>
  </xdr:twoCellAnchor>
  <xdr:twoCellAnchor>
    <xdr:from>
      <xdr:col>34</xdr:col>
      <xdr:colOff>85725</xdr:colOff>
      <xdr:row>62</xdr:row>
      <xdr:rowOff>142875</xdr:rowOff>
    </xdr:from>
    <xdr:to>
      <xdr:col>35</xdr:col>
      <xdr:colOff>104775</xdr:colOff>
      <xdr:row>64</xdr:row>
      <xdr:rowOff>200025</xdr:rowOff>
    </xdr:to>
    <xdr:sp macro="" textlink="">
      <xdr:nvSpPr>
        <xdr:cNvPr id="8345" name="Seta para a direita 3"/>
        <xdr:cNvSpPr>
          <a:spLocks noChangeArrowheads="1"/>
        </xdr:cNvSpPr>
      </xdr:nvSpPr>
      <xdr:spPr bwMode="auto">
        <a:xfrm rot="5400000">
          <a:off x="5586412" y="9263063"/>
          <a:ext cx="428625" cy="190500"/>
        </a:xfrm>
        <a:prstGeom prst="rightArrow">
          <a:avLst>
            <a:gd name="adj1" fmla="val 50000"/>
            <a:gd name="adj2" fmla="val 50000"/>
          </a:avLst>
        </a:prstGeom>
        <a:solidFill>
          <a:srgbClr val="000000"/>
        </a:solidFill>
        <a:ln w="9525">
          <a:noFill/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/>
        <a:lstStyle/>
        <a:p>
          <a:endParaRPr lang="pt-PT"/>
        </a:p>
      </xdr:txBody>
    </xdr:sp>
    <xdr:clientData/>
  </xdr:twoCellAnchor>
  <xdr:twoCellAnchor>
    <xdr:from>
      <xdr:col>34</xdr:col>
      <xdr:colOff>114300</xdr:colOff>
      <xdr:row>127</xdr:row>
      <xdr:rowOff>104775</xdr:rowOff>
    </xdr:from>
    <xdr:to>
      <xdr:col>35</xdr:col>
      <xdr:colOff>133350</xdr:colOff>
      <xdr:row>129</xdr:row>
      <xdr:rowOff>114300</xdr:rowOff>
    </xdr:to>
    <xdr:sp macro="" textlink="">
      <xdr:nvSpPr>
        <xdr:cNvPr id="8346" name="Seta para a direita 5"/>
        <xdr:cNvSpPr>
          <a:spLocks noChangeArrowheads="1"/>
        </xdr:cNvSpPr>
      </xdr:nvSpPr>
      <xdr:spPr bwMode="auto">
        <a:xfrm rot="5400000">
          <a:off x="5614987" y="20245388"/>
          <a:ext cx="428625" cy="190500"/>
        </a:xfrm>
        <a:prstGeom prst="rightArrow">
          <a:avLst>
            <a:gd name="adj1" fmla="val 50000"/>
            <a:gd name="adj2" fmla="val 50000"/>
          </a:avLst>
        </a:prstGeom>
        <a:solidFill>
          <a:srgbClr val="FF99CC"/>
        </a:solidFill>
        <a:ln w="9525">
          <a:noFill/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/>
        <a:lstStyle/>
        <a:p>
          <a:endParaRPr lang="pt-PT"/>
        </a:p>
      </xdr:txBody>
    </xdr:sp>
    <xdr:clientData/>
  </xdr:twoCellAnchor>
  <xdr:twoCellAnchor>
    <xdr:from>
      <xdr:col>34</xdr:col>
      <xdr:colOff>95250</xdr:colOff>
      <xdr:row>76</xdr:row>
      <xdr:rowOff>114300</xdr:rowOff>
    </xdr:from>
    <xdr:to>
      <xdr:col>35</xdr:col>
      <xdr:colOff>114300</xdr:colOff>
      <xdr:row>78</xdr:row>
      <xdr:rowOff>180975</xdr:rowOff>
    </xdr:to>
    <xdr:sp macro="" textlink="">
      <xdr:nvSpPr>
        <xdr:cNvPr id="8347" name="Seta para a direita 6"/>
        <xdr:cNvSpPr>
          <a:spLocks noChangeArrowheads="1"/>
        </xdr:cNvSpPr>
      </xdr:nvSpPr>
      <xdr:spPr bwMode="auto">
        <a:xfrm rot="5400000">
          <a:off x="5595937" y="11958638"/>
          <a:ext cx="428625" cy="190500"/>
        </a:xfrm>
        <a:prstGeom prst="rightArrow">
          <a:avLst>
            <a:gd name="adj1" fmla="val 50000"/>
            <a:gd name="adj2" fmla="val 50000"/>
          </a:avLst>
        </a:prstGeom>
        <a:solidFill>
          <a:srgbClr val="008000"/>
        </a:solidFill>
        <a:ln w="9525">
          <a:noFill/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/>
        <a:lstStyle/>
        <a:p>
          <a:endParaRPr lang="pt-PT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171450</xdr:colOff>
      <xdr:row>3</xdr:row>
      <xdr:rowOff>57150</xdr:rowOff>
    </xdr:from>
    <xdr:to>
      <xdr:col>57</xdr:col>
      <xdr:colOff>133350</xdr:colOff>
      <xdr:row>26</xdr:row>
      <xdr:rowOff>180975</xdr:rowOff>
    </xdr:to>
    <xdr:pic>
      <xdr:nvPicPr>
        <xdr:cNvPr id="41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485775"/>
          <a:ext cx="3219450" cy="288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152400</xdr:colOff>
      <xdr:row>72</xdr:row>
      <xdr:rowOff>85725</xdr:rowOff>
    </xdr:from>
    <xdr:to>
      <xdr:col>27</xdr:col>
      <xdr:colOff>133350</xdr:colOff>
      <xdr:row>73</xdr:row>
      <xdr:rowOff>190500</xdr:rowOff>
    </xdr:to>
    <xdr:cxnSp macro="">
      <xdr:nvCxnSpPr>
        <xdr:cNvPr id="8" name="Conexão em ângulos rectos 7"/>
        <xdr:cNvCxnSpPr/>
      </xdr:nvCxnSpPr>
      <xdr:spPr>
        <a:xfrm>
          <a:off x="4552950" y="9363075"/>
          <a:ext cx="342900" cy="295275"/>
        </a:xfrm>
        <a:prstGeom prst="bentConnector3">
          <a:avLst>
            <a:gd name="adj1" fmla="val 10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57150</xdr:colOff>
      <xdr:row>78</xdr:row>
      <xdr:rowOff>0</xdr:rowOff>
    </xdr:from>
    <xdr:to>
      <xdr:col>32</xdr:col>
      <xdr:colOff>123825</xdr:colOff>
      <xdr:row>79</xdr:row>
      <xdr:rowOff>0</xdr:rowOff>
    </xdr:to>
    <xdr:sp macro="" textlink="">
      <xdr:nvSpPr>
        <xdr:cNvPr id="4" name="Seta para a direita 3"/>
        <xdr:cNvSpPr/>
      </xdr:nvSpPr>
      <xdr:spPr>
        <a:xfrm>
          <a:off x="5362575" y="9886950"/>
          <a:ext cx="428625" cy="190500"/>
        </a:xfrm>
        <a:prstGeom prst="right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 editAs="oneCell">
    <xdr:from>
      <xdr:col>18</xdr:col>
      <xdr:colOff>28575</xdr:colOff>
      <xdr:row>4</xdr:row>
      <xdr:rowOff>47625</xdr:rowOff>
    </xdr:from>
    <xdr:to>
      <xdr:col>35</xdr:col>
      <xdr:colOff>123825</xdr:colOff>
      <xdr:row>26</xdr:row>
      <xdr:rowOff>85725</xdr:rowOff>
    </xdr:to>
    <xdr:pic>
      <xdr:nvPicPr>
        <xdr:cNvPr id="4144" name="Imagem 4" descr="quadro.tif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19125"/>
          <a:ext cx="317182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171450</xdr:colOff>
          <xdr:row>64</xdr:row>
          <xdr:rowOff>0</xdr:rowOff>
        </xdr:from>
        <xdr:to>
          <xdr:col>38</xdr:col>
          <xdr:colOff>57150</xdr:colOff>
          <xdr:row>65</xdr:row>
          <xdr:rowOff>28575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171450</xdr:colOff>
          <xdr:row>61</xdr:row>
          <xdr:rowOff>180975</xdr:rowOff>
        </xdr:from>
        <xdr:to>
          <xdr:col>38</xdr:col>
          <xdr:colOff>57150</xdr:colOff>
          <xdr:row>63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58</xdr:row>
      <xdr:rowOff>76200</xdr:rowOff>
    </xdr:from>
    <xdr:to>
      <xdr:col>36</xdr:col>
      <xdr:colOff>123825</xdr:colOff>
      <xdr:row>62</xdr:row>
      <xdr:rowOff>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114300" y="9725025"/>
          <a:ext cx="6400800" cy="68580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Calibri"/>
            </a:rPr>
            <a:t>803.4.3 Canalizações </a:t>
          </a:r>
          <a:r>
            <a:rPr lang="pt-PT" sz="1100" b="0" i="0" u="none" strike="noStrike" baseline="0">
              <a:solidFill>
                <a:srgbClr val="000000"/>
              </a:solidFill>
              <a:latin typeface="Calibri"/>
            </a:rPr>
            <a:t>(Arº 21º RSICEE)</a:t>
          </a: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Calibri"/>
            </a:rPr>
            <a:t>803.4.3.1 </a:t>
          </a:r>
          <a:r>
            <a:rPr lang="pt-PT" sz="1400" b="1" i="0" u="none" strike="noStrike" baseline="0">
              <a:solidFill>
                <a:srgbClr val="339966"/>
              </a:solidFill>
              <a:latin typeface="Calibri"/>
            </a:rPr>
            <a:t>Nas colunas</a:t>
          </a:r>
          <a:r>
            <a:rPr lang="pt-PT" sz="1100" b="0" i="0" u="none" strike="noStrike" baseline="0">
              <a:solidFill>
                <a:srgbClr val="000000"/>
              </a:solidFill>
              <a:latin typeface="Calibri"/>
            </a:rPr>
            <a:t>, podem ser utilizados os tipos de canalizações seguintes (veja-se o quadro</a:t>
          </a:r>
        </a:p>
        <a:p>
          <a:pPr algn="l" rtl="0">
            <a:defRPr sz="1000"/>
          </a:pPr>
          <a:r>
            <a:rPr lang="pt-PT" sz="1100" b="0" i="0" u="none" strike="noStrike" baseline="0">
              <a:solidFill>
                <a:srgbClr val="000000"/>
              </a:solidFill>
              <a:latin typeface="Calibri"/>
            </a:rPr>
            <a:t>52H da secção 52):</a:t>
          </a:r>
        </a:p>
        <a:p>
          <a:pPr algn="l" rtl="0">
            <a:lnSpc>
              <a:spcPts val="1200"/>
            </a:lnSpc>
            <a:defRPr sz="1000"/>
          </a:pPr>
          <a:endParaRPr lang="pt-PT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</xdr:col>
      <xdr:colOff>57150</xdr:colOff>
      <xdr:row>62</xdr:row>
      <xdr:rowOff>57150</xdr:rowOff>
    </xdr:from>
    <xdr:to>
      <xdr:col>36</xdr:col>
      <xdr:colOff>114300</xdr:colOff>
      <xdr:row>91</xdr:row>
      <xdr:rowOff>123825</xdr:rowOff>
    </xdr:to>
    <xdr:pic>
      <xdr:nvPicPr>
        <xdr:cNvPr id="2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534650"/>
          <a:ext cx="6391275" cy="5591175"/>
        </a:xfrm>
        <a:prstGeom prst="rect">
          <a:avLst/>
        </a:prstGeom>
        <a:noFill/>
        <a:ln w="9525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47625</xdr:colOff>
      <xdr:row>51</xdr:row>
      <xdr:rowOff>19050</xdr:rowOff>
    </xdr:from>
    <xdr:to>
      <xdr:col>29</xdr:col>
      <xdr:colOff>19050</xdr:colOff>
      <xdr:row>52</xdr:row>
      <xdr:rowOff>114300</xdr:rowOff>
    </xdr:to>
    <xdr:cxnSp macro="">
      <xdr:nvCxnSpPr>
        <xdr:cNvPr id="4" name="Conexão em ângulos rectos 3"/>
        <xdr:cNvCxnSpPr/>
      </xdr:nvCxnSpPr>
      <xdr:spPr>
        <a:xfrm>
          <a:off x="4810125" y="8572500"/>
          <a:ext cx="333375" cy="295275"/>
        </a:xfrm>
        <a:prstGeom prst="bentConnector3">
          <a:avLst>
            <a:gd name="adj1" fmla="val 1429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142876</xdr:colOff>
      <xdr:row>53</xdr:row>
      <xdr:rowOff>38099</xdr:rowOff>
    </xdr:from>
    <xdr:to>
      <xdr:col>33</xdr:col>
      <xdr:colOff>76201</xdr:colOff>
      <xdr:row>54</xdr:row>
      <xdr:rowOff>142874</xdr:rowOff>
    </xdr:to>
    <xdr:cxnSp macro="">
      <xdr:nvCxnSpPr>
        <xdr:cNvPr id="6" name="Conexão recta unidireccional 5"/>
        <xdr:cNvCxnSpPr/>
      </xdr:nvCxnSpPr>
      <xdr:spPr>
        <a:xfrm rot="10800000" flipV="1">
          <a:off x="4905376" y="12125324"/>
          <a:ext cx="1019175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57150</xdr:colOff>
      <xdr:row>94</xdr:row>
      <xdr:rowOff>0</xdr:rowOff>
    </xdr:from>
    <xdr:to>
      <xdr:col>32</xdr:col>
      <xdr:colOff>123825</xdr:colOff>
      <xdr:row>95</xdr:row>
      <xdr:rowOff>0</xdr:rowOff>
    </xdr:to>
    <xdr:sp macro="" textlink="">
      <xdr:nvSpPr>
        <xdr:cNvPr id="7" name="Seta para a direita 6"/>
        <xdr:cNvSpPr/>
      </xdr:nvSpPr>
      <xdr:spPr>
        <a:xfrm>
          <a:off x="5362575" y="16573500"/>
          <a:ext cx="428625" cy="190500"/>
        </a:xfrm>
        <a:prstGeom prst="right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</xdr:row>
          <xdr:rowOff>180975</xdr:rowOff>
        </xdr:from>
        <xdr:to>
          <xdr:col>7</xdr:col>
          <xdr:colOff>57150</xdr:colOff>
          <xdr:row>7</xdr:row>
          <xdr:rowOff>9525</xdr:rowOff>
        </xdr:to>
        <xdr:sp macro="" textlink="">
          <xdr:nvSpPr>
            <xdr:cNvPr id="2049" name="OptionButton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</xdr:row>
          <xdr:rowOff>180975</xdr:rowOff>
        </xdr:from>
        <xdr:to>
          <xdr:col>4</xdr:col>
          <xdr:colOff>47625</xdr:colOff>
          <xdr:row>7</xdr:row>
          <xdr:rowOff>9525</xdr:rowOff>
        </xdr:to>
        <xdr:sp macro="" textlink="">
          <xdr:nvSpPr>
            <xdr:cNvPr id="2050" name="OptionButton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27</xdr:row>
          <xdr:rowOff>0</xdr:rowOff>
        </xdr:from>
        <xdr:to>
          <xdr:col>7</xdr:col>
          <xdr:colOff>38100</xdr:colOff>
          <xdr:row>28</xdr:row>
          <xdr:rowOff>28575</xdr:rowOff>
        </xdr:to>
        <xdr:sp macro="" textlink="">
          <xdr:nvSpPr>
            <xdr:cNvPr id="2053" name="OptionButton3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0</xdr:rowOff>
        </xdr:from>
        <xdr:to>
          <xdr:col>4</xdr:col>
          <xdr:colOff>28575</xdr:colOff>
          <xdr:row>28</xdr:row>
          <xdr:rowOff>28575</xdr:rowOff>
        </xdr:to>
        <xdr:sp macro="" textlink="">
          <xdr:nvSpPr>
            <xdr:cNvPr id="2054" name="OptionButton4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142875</xdr:rowOff>
        </xdr:from>
        <xdr:to>
          <xdr:col>2</xdr:col>
          <xdr:colOff>114300</xdr:colOff>
          <xdr:row>7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5</xdr:row>
          <xdr:rowOff>152400</xdr:rowOff>
        </xdr:from>
        <xdr:to>
          <xdr:col>5</xdr:col>
          <xdr:colOff>104775</xdr:colOff>
          <xdr:row>7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26</xdr:row>
          <xdr:rowOff>161925</xdr:rowOff>
        </xdr:from>
        <xdr:to>
          <xdr:col>5</xdr:col>
          <xdr:colOff>85725</xdr:colOff>
          <xdr:row>28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26</xdr:row>
          <xdr:rowOff>161925</xdr:rowOff>
        </xdr:from>
        <xdr:to>
          <xdr:col>2</xdr:col>
          <xdr:colOff>85725</xdr:colOff>
          <xdr:row>28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0</xdr:colOff>
      <xdr:row>38</xdr:row>
      <xdr:rowOff>0</xdr:rowOff>
    </xdr:from>
    <xdr:to>
      <xdr:col>50</xdr:col>
      <xdr:colOff>104775</xdr:colOff>
      <xdr:row>39</xdr:row>
      <xdr:rowOff>0</xdr:rowOff>
    </xdr:to>
    <xdr:sp macro="" textlink="">
      <xdr:nvSpPr>
        <xdr:cNvPr id="2" name="Seta para a direita 1"/>
        <xdr:cNvSpPr/>
      </xdr:nvSpPr>
      <xdr:spPr>
        <a:xfrm>
          <a:off x="7639050" y="6562725"/>
          <a:ext cx="428625" cy="190500"/>
        </a:xfrm>
        <a:prstGeom prst="right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0</xdr:rowOff>
        </xdr:from>
        <xdr:to>
          <xdr:col>8</xdr:col>
          <xdr:colOff>38100</xdr:colOff>
          <xdr:row>10</xdr:row>
          <xdr:rowOff>28575</xdr:rowOff>
        </xdr:to>
        <xdr:sp macro="" textlink="">
          <xdr:nvSpPr>
            <xdr:cNvPr id="3073" name="OptionButton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</xdr:row>
          <xdr:rowOff>0</xdr:rowOff>
        </xdr:from>
        <xdr:to>
          <xdr:col>5</xdr:col>
          <xdr:colOff>28575</xdr:colOff>
          <xdr:row>10</xdr:row>
          <xdr:rowOff>28575</xdr:rowOff>
        </xdr:to>
        <xdr:sp macro="" textlink="">
          <xdr:nvSpPr>
            <xdr:cNvPr id="3074" name="OptionButton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171450</xdr:rowOff>
        </xdr:from>
        <xdr:to>
          <xdr:col>3</xdr:col>
          <xdr:colOff>95250</xdr:colOff>
          <xdr:row>10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171450</xdr:rowOff>
        </xdr:from>
        <xdr:to>
          <xdr:col>6</xdr:col>
          <xdr:colOff>85725</xdr:colOff>
          <xdr:row>10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21</xdr:row>
      <xdr:rowOff>66675</xdr:rowOff>
    </xdr:from>
    <xdr:to>
      <xdr:col>17</xdr:col>
      <xdr:colOff>161925</xdr:colOff>
      <xdr:row>29</xdr:row>
      <xdr:rowOff>133350</xdr:rowOff>
    </xdr:to>
    <xdr:sp macro="" textlink="">
      <xdr:nvSpPr>
        <xdr:cNvPr id="2" name="Chaveta à direita 1"/>
        <xdr:cNvSpPr/>
      </xdr:nvSpPr>
      <xdr:spPr>
        <a:xfrm>
          <a:off x="9172575" y="4067175"/>
          <a:ext cx="133350" cy="1590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18</xdr:col>
      <xdr:colOff>133350</xdr:colOff>
      <xdr:row>34</xdr:row>
      <xdr:rowOff>28575</xdr:rowOff>
    </xdr:from>
    <xdr:to>
      <xdr:col>24</xdr:col>
      <xdr:colOff>38100</xdr:colOff>
      <xdr:row>35</xdr:row>
      <xdr:rowOff>114300</xdr:rowOff>
    </xdr:to>
    <xdr:sp macro="" textlink="">
      <xdr:nvSpPr>
        <xdr:cNvPr id="12338" name="Chaveta à direita 1"/>
        <xdr:cNvSpPr>
          <a:spLocks/>
        </xdr:cNvSpPr>
      </xdr:nvSpPr>
      <xdr:spPr bwMode="auto">
        <a:xfrm rot="5400000">
          <a:off x="3695700" y="5419725"/>
          <a:ext cx="133350" cy="990600"/>
        </a:xfrm>
        <a:prstGeom prst="rightBrace">
          <a:avLst>
            <a:gd name="adj1" fmla="val 2270"/>
            <a:gd name="adj2" fmla="val 50000"/>
          </a:avLst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95250</xdr:colOff>
      <xdr:row>34</xdr:row>
      <xdr:rowOff>28575</xdr:rowOff>
    </xdr:from>
    <xdr:to>
      <xdr:col>17</xdr:col>
      <xdr:colOff>161925</xdr:colOff>
      <xdr:row>35</xdr:row>
      <xdr:rowOff>114300</xdr:rowOff>
    </xdr:to>
    <xdr:sp macro="" textlink="">
      <xdr:nvSpPr>
        <xdr:cNvPr id="12339" name="Chaveta à direita 1"/>
        <xdr:cNvSpPr>
          <a:spLocks/>
        </xdr:cNvSpPr>
      </xdr:nvSpPr>
      <xdr:spPr bwMode="auto">
        <a:xfrm rot="5400000">
          <a:off x="2290763" y="5157787"/>
          <a:ext cx="133350" cy="1514475"/>
        </a:xfrm>
        <a:prstGeom prst="rightBrace">
          <a:avLst>
            <a:gd name="adj1" fmla="val 3786"/>
            <a:gd name="adj2" fmla="val 50000"/>
          </a:avLst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152400</xdr:colOff>
      <xdr:row>39</xdr:row>
      <xdr:rowOff>38100</xdr:rowOff>
    </xdr:from>
    <xdr:to>
      <xdr:col>24</xdr:col>
      <xdr:colOff>95250</xdr:colOff>
      <xdr:row>40</xdr:row>
      <xdr:rowOff>85725</xdr:rowOff>
    </xdr:to>
    <xdr:sp macro="" textlink="">
      <xdr:nvSpPr>
        <xdr:cNvPr id="12340" name="Chaveta à direita 1"/>
        <xdr:cNvSpPr>
          <a:spLocks/>
        </xdr:cNvSpPr>
      </xdr:nvSpPr>
      <xdr:spPr bwMode="auto">
        <a:xfrm rot="5400000">
          <a:off x="3752850" y="6076950"/>
          <a:ext cx="95250" cy="1028700"/>
        </a:xfrm>
        <a:prstGeom prst="rightBrace">
          <a:avLst>
            <a:gd name="adj1" fmla="val 3350"/>
            <a:gd name="adj2" fmla="val 50000"/>
          </a:avLst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142875</xdr:colOff>
      <xdr:row>40</xdr:row>
      <xdr:rowOff>9525</xdr:rowOff>
    </xdr:from>
    <xdr:to>
      <xdr:col>18</xdr:col>
      <xdr:colOff>28575</xdr:colOff>
      <xdr:row>40</xdr:row>
      <xdr:rowOff>142875</xdr:rowOff>
    </xdr:to>
    <xdr:sp macro="" textlink="">
      <xdr:nvSpPr>
        <xdr:cNvPr id="12341" name="Chaveta à direita 1"/>
        <xdr:cNvSpPr>
          <a:spLocks/>
        </xdr:cNvSpPr>
      </xdr:nvSpPr>
      <xdr:spPr bwMode="auto">
        <a:xfrm rot="5400000">
          <a:off x="2338388" y="5872162"/>
          <a:ext cx="133350" cy="1514475"/>
        </a:xfrm>
        <a:prstGeom prst="rightBrace">
          <a:avLst>
            <a:gd name="adj1" fmla="val 3523"/>
            <a:gd name="adj2" fmla="val 50000"/>
          </a:avLst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66675</xdr:colOff>
      <xdr:row>48</xdr:row>
      <xdr:rowOff>0</xdr:rowOff>
    </xdr:from>
    <xdr:to>
      <xdr:col>32</xdr:col>
      <xdr:colOff>133350</xdr:colOff>
      <xdr:row>49</xdr:row>
      <xdr:rowOff>0</xdr:rowOff>
    </xdr:to>
    <xdr:sp macro="" textlink="">
      <xdr:nvSpPr>
        <xdr:cNvPr id="7" name="Seta para a direita 6"/>
        <xdr:cNvSpPr/>
      </xdr:nvSpPr>
      <xdr:spPr>
        <a:xfrm>
          <a:off x="5372100" y="8077200"/>
          <a:ext cx="428625" cy="190500"/>
        </a:xfrm>
        <a:prstGeom prst="right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39</xdr:row>
      <xdr:rowOff>9525</xdr:rowOff>
    </xdr:from>
    <xdr:to>
      <xdr:col>36</xdr:col>
      <xdr:colOff>114300</xdr:colOff>
      <xdr:row>44</xdr:row>
      <xdr:rowOff>123825</xdr:rowOff>
    </xdr:to>
    <xdr:pic>
      <xdr:nvPicPr>
        <xdr:cNvPr id="13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52000" contrast="5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781800"/>
          <a:ext cx="6372225" cy="923925"/>
        </a:xfrm>
        <a:prstGeom prst="rect">
          <a:avLst/>
        </a:prstGeom>
        <a:solidFill>
          <a:srgbClr val="FFFF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171450</xdr:colOff>
      <xdr:row>12</xdr:row>
      <xdr:rowOff>38100</xdr:rowOff>
    </xdr:from>
    <xdr:to>
      <xdr:col>14</xdr:col>
      <xdr:colOff>85725</xdr:colOff>
      <xdr:row>12</xdr:row>
      <xdr:rowOff>152400</xdr:rowOff>
    </xdr:to>
    <xdr:sp macro="" textlink="">
      <xdr:nvSpPr>
        <xdr:cNvPr id="13354" name="AutoShape 4"/>
        <xdr:cNvSpPr>
          <a:spLocks/>
        </xdr:cNvSpPr>
      </xdr:nvSpPr>
      <xdr:spPr bwMode="auto">
        <a:xfrm rot="-5400000">
          <a:off x="1681162" y="1500188"/>
          <a:ext cx="85725" cy="1543050"/>
        </a:xfrm>
        <a:prstGeom prst="leftBrace">
          <a:avLst>
            <a:gd name="adj1" fmla="val 120000"/>
            <a:gd name="adj2" fmla="val 50000"/>
          </a:avLst>
        </a:prstGeom>
        <a:solidFill>
          <a:srgbClr val="FF99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21</xdr:row>
      <xdr:rowOff>9525</xdr:rowOff>
    </xdr:from>
    <xdr:to>
      <xdr:col>14</xdr:col>
      <xdr:colOff>47625</xdr:colOff>
      <xdr:row>21</xdr:row>
      <xdr:rowOff>142875</xdr:rowOff>
    </xdr:to>
    <xdr:sp macro="" textlink="">
      <xdr:nvSpPr>
        <xdr:cNvPr id="13355" name="AutoShape 5"/>
        <xdr:cNvSpPr>
          <a:spLocks/>
        </xdr:cNvSpPr>
      </xdr:nvSpPr>
      <xdr:spPr bwMode="auto">
        <a:xfrm rot="-5400000">
          <a:off x="1662113" y="2995612"/>
          <a:ext cx="133350" cy="1457325"/>
        </a:xfrm>
        <a:prstGeom prst="leftBrace">
          <a:avLst>
            <a:gd name="adj1" fmla="val 91071"/>
            <a:gd name="adj2" fmla="val 41667"/>
          </a:avLst>
        </a:prstGeom>
        <a:solidFill>
          <a:srgbClr val="C0C0C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30</xdr:col>
      <xdr:colOff>76200</xdr:colOff>
      <xdr:row>49</xdr:row>
      <xdr:rowOff>180975</xdr:rowOff>
    </xdr:from>
    <xdr:to>
      <xdr:col>32</xdr:col>
      <xdr:colOff>142875</xdr:colOff>
      <xdr:row>50</xdr:row>
      <xdr:rowOff>180975</xdr:rowOff>
    </xdr:to>
    <xdr:sp macro="" textlink="">
      <xdr:nvSpPr>
        <xdr:cNvPr id="5" name="Seta para a direita 4"/>
        <xdr:cNvSpPr/>
      </xdr:nvSpPr>
      <xdr:spPr>
        <a:xfrm>
          <a:off x="5381625" y="8715375"/>
          <a:ext cx="428625" cy="190500"/>
        </a:xfrm>
        <a:prstGeom prst="right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9</xdr:col>
      <xdr:colOff>161925</xdr:colOff>
      <xdr:row>34</xdr:row>
      <xdr:rowOff>19050</xdr:rowOff>
    </xdr:from>
    <xdr:to>
      <xdr:col>15</xdr:col>
      <xdr:colOff>114300</xdr:colOff>
      <xdr:row>34</xdr:row>
      <xdr:rowOff>123825</xdr:rowOff>
    </xdr:to>
    <xdr:sp macro="" textlink="">
      <xdr:nvSpPr>
        <xdr:cNvPr id="13357" name="AutoShape 4"/>
        <xdr:cNvSpPr>
          <a:spLocks/>
        </xdr:cNvSpPr>
      </xdr:nvSpPr>
      <xdr:spPr bwMode="auto">
        <a:xfrm rot="-5400000">
          <a:off x="2133600" y="5343525"/>
          <a:ext cx="104775" cy="1038225"/>
        </a:xfrm>
        <a:prstGeom prst="leftBrace">
          <a:avLst>
            <a:gd name="adj1" fmla="val 120010"/>
            <a:gd name="adj2" fmla="val 50000"/>
          </a:avLst>
        </a:prstGeom>
        <a:solidFill>
          <a:srgbClr val="FF99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85725</xdr:colOff>
      <xdr:row>16</xdr:row>
      <xdr:rowOff>57150</xdr:rowOff>
    </xdr:from>
    <xdr:to>
      <xdr:col>40</xdr:col>
      <xdr:colOff>114300</xdr:colOff>
      <xdr:row>17</xdr:row>
      <xdr:rowOff>123825</xdr:rowOff>
    </xdr:to>
    <xdr:sp macro="" textlink="">
      <xdr:nvSpPr>
        <xdr:cNvPr id="2" name="Seta para a esquerda 1"/>
        <xdr:cNvSpPr/>
      </xdr:nvSpPr>
      <xdr:spPr>
        <a:xfrm>
          <a:off x="7115175" y="3190875"/>
          <a:ext cx="600075" cy="2571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37</xdr:col>
      <xdr:colOff>85725</xdr:colOff>
      <xdr:row>14</xdr:row>
      <xdr:rowOff>161925</xdr:rowOff>
    </xdr:from>
    <xdr:to>
      <xdr:col>40</xdr:col>
      <xdr:colOff>114300</xdr:colOff>
      <xdr:row>16</xdr:row>
      <xdr:rowOff>28575</xdr:rowOff>
    </xdr:to>
    <xdr:sp macro="" textlink="">
      <xdr:nvSpPr>
        <xdr:cNvPr id="3" name="Seta para a esquerda 2"/>
        <xdr:cNvSpPr/>
      </xdr:nvSpPr>
      <xdr:spPr>
        <a:xfrm>
          <a:off x="7115175" y="2905125"/>
          <a:ext cx="600075" cy="25717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40</xdr:col>
      <xdr:colOff>76200</xdr:colOff>
      <xdr:row>22</xdr:row>
      <xdr:rowOff>57150</xdr:rowOff>
    </xdr:from>
    <xdr:to>
      <xdr:col>43</xdr:col>
      <xdr:colOff>104775</xdr:colOff>
      <xdr:row>23</xdr:row>
      <xdr:rowOff>123825</xdr:rowOff>
    </xdr:to>
    <xdr:sp macro="" textlink="">
      <xdr:nvSpPr>
        <xdr:cNvPr id="4" name="Seta para a esquerda 3"/>
        <xdr:cNvSpPr/>
      </xdr:nvSpPr>
      <xdr:spPr>
        <a:xfrm>
          <a:off x="7677150" y="4352925"/>
          <a:ext cx="600075" cy="2571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40</xdr:col>
      <xdr:colOff>76200</xdr:colOff>
      <xdr:row>20</xdr:row>
      <xdr:rowOff>161925</xdr:rowOff>
    </xdr:from>
    <xdr:to>
      <xdr:col>43</xdr:col>
      <xdr:colOff>104775</xdr:colOff>
      <xdr:row>22</xdr:row>
      <xdr:rowOff>28575</xdr:rowOff>
    </xdr:to>
    <xdr:sp macro="" textlink="">
      <xdr:nvSpPr>
        <xdr:cNvPr id="5" name="Seta para a esquerda 4"/>
        <xdr:cNvSpPr/>
      </xdr:nvSpPr>
      <xdr:spPr>
        <a:xfrm>
          <a:off x="7677150" y="4067175"/>
          <a:ext cx="600075" cy="25717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15</xdr:col>
      <xdr:colOff>9525</xdr:colOff>
      <xdr:row>7</xdr:row>
      <xdr:rowOff>28575</xdr:rowOff>
    </xdr:from>
    <xdr:to>
      <xdr:col>16</xdr:col>
      <xdr:colOff>19050</xdr:colOff>
      <xdr:row>8</xdr:row>
      <xdr:rowOff>161925</xdr:rowOff>
    </xdr:to>
    <xdr:sp macro="" textlink="">
      <xdr:nvSpPr>
        <xdr:cNvPr id="6" name="Seta para a esquerda 5"/>
        <xdr:cNvSpPr/>
      </xdr:nvSpPr>
      <xdr:spPr>
        <a:xfrm rot="5400000">
          <a:off x="2786063" y="1490662"/>
          <a:ext cx="323850" cy="2000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18</xdr:col>
      <xdr:colOff>152400</xdr:colOff>
      <xdr:row>1</xdr:row>
      <xdr:rowOff>47624</xdr:rowOff>
    </xdr:from>
    <xdr:to>
      <xdr:col>19</xdr:col>
      <xdr:colOff>180975</xdr:colOff>
      <xdr:row>2</xdr:row>
      <xdr:rowOff>161924</xdr:rowOff>
    </xdr:to>
    <xdr:sp macro="" textlink="">
      <xdr:nvSpPr>
        <xdr:cNvPr id="7" name="Seta para a esquerda 6"/>
        <xdr:cNvSpPr/>
      </xdr:nvSpPr>
      <xdr:spPr>
        <a:xfrm rot="16200000">
          <a:off x="3519488" y="328611"/>
          <a:ext cx="304800" cy="21907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xdr:twoCellAnchor>
    <xdr:from>
      <xdr:col>38</xdr:col>
      <xdr:colOff>76200</xdr:colOff>
      <xdr:row>27</xdr:row>
      <xdr:rowOff>0</xdr:rowOff>
    </xdr:from>
    <xdr:to>
      <xdr:col>40</xdr:col>
      <xdr:colOff>123825</xdr:colOff>
      <xdr:row>28</xdr:row>
      <xdr:rowOff>0</xdr:rowOff>
    </xdr:to>
    <xdr:sp macro="" textlink="">
      <xdr:nvSpPr>
        <xdr:cNvPr id="8" name="Seta para a direita 7"/>
        <xdr:cNvSpPr/>
      </xdr:nvSpPr>
      <xdr:spPr>
        <a:xfrm>
          <a:off x="7296150" y="5248275"/>
          <a:ext cx="428625" cy="190500"/>
        </a:xfrm>
        <a:prstGeom prst="right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PT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</xdr:row>
          <xdr:rowOff>9525</xdr:rowOff>
        </xdr:from>
        <xdr:to>
          <xdr:col>27</xdr:col>
          <xdr:colOff>114300</xdr:colOff>
          <xdr:row>3</xdr:row>
          <xdr:rowOff>228600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5</xdr:row>
          <xdr:rowOff>200025</xdr:rowOff>
        </xdr:from>
        <xdr:to>
          <xdr:col>27</xdr:col>
          <xdr:colOff>114300</xdr:colOff>
          <xdr:row>6</xdr:row>
          <xdr:rowOff>200025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trlProp" Target="../ctrlProps/ctrlProp4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12" Type="http://schemas.openxmlformats.org/officeDocument/2006/relationships/ctrlProp" Target="../ctrlProps/ctrlProp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11" Type="http://schemas.openxmlformats.org/officeDocument/2006/relationships/image" Target="../media/image7.emf"/><Relationship Id="rId5" Type="http://schemas.openxmlformats.org/officeDocument/2006/relationships/image" Target="../media/image4.emf"/><Relationship Id="rId15" Type="http://schemas.openxmlformats.org/officeDocument/2006/relationships/ctrlProp" Target="../ctrlProps/ctrlProp6.xml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6.emf"/><Relationship Id="rId1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3.vml"/><Relationship Id="rId7" Type="http://schemas.openxmlformats.org/officeDocument/2006/relationships/image" Target="../media/image10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6.xml"/><Relationship Id="rId5" Type="http://schemas.openxmlformats.org/officeDocument/2006/relationships/image" Target="../media/image9.emf"/><Relationship Id="rId4" Type="http://schemas.openxmlformats.org/officeDocument/2006/relationships/control" Target="../activeX/activeX5.xml"/><Relationship Id="rId9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39997558519241921"/>
    <pageSetUpPr fitToPage="1"/>
  </sheetPr>
  <dimension ref="B1:BR137"/>
  <sheetViews>
    <sheetView tabSelected="1" topLeftCell="A119" zoomScaleNormal="100" workbookViewId="0">
      <selection activeCell="C2" sqref="C2:AK2"/>
    </sheetView>
  </sheetViews>
  <sheetFormatPr defaultColWidth="9.140625" defaultRowHeight="12.75" x14ac:dyDescent="0.2"/>
  <cols>
    <col min="1" max="1" width="1.42578125" style="67" customWidth="1"/>
    <col min="2" max="2" width="0.5703125" style="67" customWidth="1"/>
    <col min="3" max="37" width="2.5703125" style="67" customWidth="1"/>
    <col min="38" max="38" width="1.42578125" style="67" customWidth="1"/>
    <col min="39" max="39" width="0.5703125" style="67" customWidth="1"/>
    <col min="40" max="40" width="0.7109375" style="67" customWidth="1"/>
    <col min="41" max="41" width="9.28515625" style="215" bestFit="1" customWidth="1"/>
    <col min="42" max="42" width="13.42578125" style="215" bestFit="1" customWidth="1"/>
    <col min="43" max="43" width="14.42578125" style="215" bestFit="1" customWidth="1"/>
    <col min="44" max="44" width="12.28515625" style="215" bestFit="1" customWidth="1"/>
    <col min="45" max="45" width="14.5703125" style="215" bestFit="1" customWidth="1"/>
    <col min="46" max="48" width="9.140625" style="215"/>
    <col min="49" max="59" width="9.140625" style="67"/>
    <col min="60" max="70" width="9.140625" style="228"/>
    <col min="71" max="16384" width="9.140625" style="67"/>
  </cols>
  <sheetData>
    <row r="1" spans="2:39" ht="3" customHeight="1" thickTop="1" x14ac:dyDescent="0.25">
      <c r="B1" s="83"/>
      <c r="C1" s="243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5"/>
    </row>
    <row r="2" spans="2:39" ht="18.75" x14ac:dyDescent="0.3">
      <c r="B2" s="83"/>
      <c r="C2" s="375" t="s">
        <v>0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6"/>
      <c r="AK2" s="376"/>
      <c r="AL2" s="238"/>
      <c r="AM2" s="246"/>
    </row>
    <row r="3" spans="2:39" ht="7.5" customHeight="1" x14ac:dyDescent="0.25">
      <c r="B3" s="83"/>
      <c r="C3" s="24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239"/>
      <c r="AM3" s="246"/>
    </row>
    <row r="4" spans="2:39" ht="13.15" x14ac:dyDescent="0.25">
      <c r="B4" s="83"/>
      <c r="C4" s="247"/>
      <c r="D4" s="353" t="s">
        <v>88</v>
      </c>
      <c r="E4" s="353"/>
      <c r="F4" s="353"/>
      <c r="G4" s="353"/>
      <c r="H4" s="353"/>
      <c r="I4" s="353"/>
      <c r="J4" s="353"/>
      <c r="K4" s="353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239"/>
      <c r="AM4" s="246"/>
    </row>
    <row r="5" spans="2:39" ht="3" customHeight="1" x14ac:dyDescent="0.25">
      <c r="B5" s="83"/>
      <c r="C5" s="247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239"/>
      <c r="AM5" s="246"/>
    </row>
    <row r="6" spans="2:39" x14ac:dyDescent="0.2">
      <c r="B6" s="83"/>
      <c r="C6" s="248"/>
      <c r="D6" s="383" t="s">
        <v>2</v>
      </c>
      <c r="E6" s="383"/>
      <c r="F6" s="383"/>
      <c r="G6" s="383"/>
      <c r="H6" s="383"/>
      <c r="I6" s="383"/>
      <c r="J6" s="383"/>
      <c r="K6" s="383"/>
      <c r="L6" s="349" t="s">
        <v>6</v>
      </c>
      <c r="M6" s="349"/>
      <c r="N6" s="349"/>
      <c r="O6" s="384" t="s">
        <v>5</v>
      </c>
      <c r="P6" s="384"/>
      <c r="Q6" s="384"/>
      <c r="R6" s="384"/>
      <c r="S6" s="384"/>
      <c r="T6" s="384"/>
      <c r="U6" s="80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0"/>
      <c r="AH6" s="73"/>
      <c r="AI6" s="73"/>
      <c r="AJ6" s="73"/>
      <c r="AK6" s="82"/>
      <c r="AL6" s="240"/>
      <c r="AM6" s="246"/>
    </row>
    <row r="7" spans="2:39" ht="13.15" x14ac:dyDescent="0.25">
      <c r="B7" s="83"/>
      <c r="C7" s="247"/>
      <c r="D7" s="378">
        <v>6.9</v>
      </c>
      <c r="E7" s="378"/>
      <c r="F7" s="378"/>
      <c r="G7" s="378"/>
      <c r="H7" s="378"/>
      <c r="I7" s="378"/>
      <c r="J7" s="378"/>
      <c r="K7" s="378"/>
      <c r="L7" s="379">
        <v>16</v>
      </c>
      <c r="M7" s="379"/>
      <c r="N7" s="379"/>
      <c r="O7" s="380">
        <f>D7*L7</f>
        <v>110.4</v>
      </c>
      <c r="P7" s="380"/>
      <c r="Q7" s="380"/>
      <c r="R7" s="380"/>
      <c r="S7" s="380"/>
      <c r="T7" s="380"/>
      <c r="U7" s="77"/>
      <c r="V7" s="78"/>
      <c r="W7" s="78"/>
      <c r="X7" s="78"/>
      <c r="Y7" s="78"/>
      <c r="Z7" s="78"/>
      <c r="AA7" s="78"/>
      <c r="AB7" s="78"/>
      <c r="AC7" s="76"/>
      <c r="AD7" s="76"/>
      <c r="AE7" s="76"/>
      <c r="AF7" s="76"/>
      <c r="AG7" s="76"/>
      <c r="AH7" s="76"/>
      <c r="AI7" s="76"/>
      <c r="AJ7" s="76"/>
      <c r="AK7" s="70"/>
      <c r="AL7" s="239"/>
      <c r="AM7" s="246"/>
    </row>
    <row r="8" spans="2:39" ht="13.15" x14ac:dyDescent="0.25">
      <c r="B8" s="83"/>
      <c r="C8" s="247"/>
      <c r="D8" s="382"/>
      <c r="E8" s="382"/>
      <c r="F8" s="382"/>
      <c r="G8" s="382"/>
      <c r="H8" s="382"/>
      <c r="I8" s="382"/>
      <c r="J8" s="382"/>
      <c r="K8" s="382"/>
      <c r="L8" s="381"/>
      <c r="M8" s="381"/>
      <c r="N8" s="381"/>
      <c r="O8" s="377">
        <f t="shared" ref="O8:O18" si="0">D8*L8</f>
        <v>0</v>
      </c>
      <c r="P8" s="377"/>
      <c r="Q8" s="377"/>
      <c r="R8" s="377"/>
      <c r="S8" s="377"/>
      <c r="T8" s="377"/>
      <c r="U8" s="71"/>
      <c r="V8" s="71"/>
      <c r="W8" s="71"/>
      <c r="X8" s="71"/>
      <c r="Y8" s="71"/>
      <c r="Z8" s="71"/>
      <c r="AA8" s="71"/>
      <c r="AB8" s="71"/>
      <c r="AC8" s="72"/>
      <c r="AD8" s="72"/>
      <c r="AE8" s="72"/>
      <c r="AF8" s="72"/>
      <c r="AG8" s="72"/>
      <c r="AH8" s="72"/>
      <c r="AI8" s="72"/>
      <c r="AJ8" s="72"/>
      <c r="AK8" s="70"/>
      <c r="AL8" s="239"/>
      <c r="AM8" s="246"/>
    </row>
    <row r="9" spans="2:39" ht="13.15" x14ac:dyDescent="0.25">
      <c r="B9" s="83"/>
      <c r="C9" s="247"/>
      <c r="D9" s="382"/>
      <c r="E9" s="382"/>
      <c r="F9" s="382"/>
      <c r="G9" s="382"/>
      <c r="H9" s="382"/>
      <c r="I9" s="382"/>
      <c r="J9" s="382"/>
      <c r="K9" s="382"/>
      <c r="L9" s="381"/>
      <c r="M9" s="381"/>
      <c r="N9" s="381"/>
      <c r="O9" s="377">
        <f t="shared" si="0"/>
        <v>0</v>
      </c>
      <c r="P9" s="377"/>
      <c r="Q9" s="377"/>
      <c r="R9" s="377"/>
      <c r="S9" s="377"/>
      <c r="T9" s="377"/>
      <c r="U9" s="71"/>
      <c r="V9" s="71"/>
      <c r="W9" s="71"/>
      <c r="X9" s="71"/>
      <c r="Y9" s="71"/>
      <c r="Z9" s="71"/>
      <c r="AA9" s="71"/>
      <c r="AB9" s="71"/>
      <c r="AC9" s="72"/>
      <c r="AD9" s="72"/>
      <c r="AE9" s="72"/>
      <c r="AF9" s="72"/>
      <c r="AG9" s="72"/>
      <c r="AH9" s="72"/>
      <c r="AI9" s="72"/>
      <c r="AJ9" s="72"/>
      <c r="AK9" s="70"/>
      <c r="AL9" s="239"/>
      <c r="AM9" s="246"/>
    </row>
    <row r="10" spans="2:39" ht="13.15" x14ac:dyDescent="0.25">
      <c r="B10" s="83"/>
      <c r="C10" s="247"/>
      <c r="D10" s="382"/>
      <c r="E10" s="382"/>
      <c r="F10" s="382"/>
      <c r="G10" s="382"/>
      <c r="H10" s="382"/>
      <c r="I10" s="382"/>
      <c r="J10" s="382"/>
      <c r="K10" s="382"/>
      <c r="L10" s="381"/>
      <c r="M10" s="381"/>
      <c r="N10" s="381"/>
      <c r="O10" s="377">
        <f t="shared" si="0"/>
        <v>0</v>
      </c>
      <c r="P10" s="377"/>
      <c r="Q10" s="377"/>
      <c r="R10" s="377"/>
      <c r="S10" s="377"/>
      <c r="T10" s="377"/>
      <c r="U10" s="71"/>
      <c r="V10" s="71"/>
      <c r="W10" s="71"/>
      <c r="X10" s="71"/>
      <c r="Y10" s="71"/>
      <c r="Z10" s="71"/>
      <c r="AA10" s="71"/>
      <c r="AB10" s="71"/>
      <c r="AC10" s="72"/>
      <c r="AD10" s="72"/>
      <c r="AE10" s="72"/>
      <c r="AF10" s="72"/>
      <c r="AG10" s="72"/>
      <c r="AH10" s="72"/>
      <c r="AI10" s="72"/>
      <c r="AJ10" s="72"/>
      <c r="AK10" s="70"/>
      <c r="AL10" s="239"/>
      <c r="AM10" s="246"/>
    </row>
    <row r="11" spans="2:39" ht="13.15" x14ac:dyDescent="0.25">
      <c r="B11" s="83"/>
      <c r="C11" s="247"/>
      <c r="D11" s="382"/>
      <c r="E11" s="382"/>
      <c r="F11" s="382"/>
      <c r="G11" s="382"/>
      <c r="H11" s="382"/>
      <c r="I11" s="382"/>
      <c r="J11" s="382"/>
      <c r="K11" s="382"/>
      <c r="L11" s="381"/>
      <c r="M11" s="381"/>
      <c r="N11" s="381"/>
      <c r="O11" s="377">
        <f t="shared" si="0"/>
        <v>0</v>
      </c>
      <c r="P11" s="377"/>
      <c r="Q11" s="377"/>
      <c r="R11" s="377"/>
      <c r="S11" s="377"/>
      <c r="T11" s="377"/>
      <c r="U11" s="71"/>
      <c r="V11" s="71"/>
      <c r="W11" s="71"/>
      <c r="X11" s="71"/>
      <c r="Y11" s="71"/>
      <c r="Z11" s="71"/>
      <c r="AA11" s="71"/>
      <c r="AB11" s="71"/>
      <c r="AC11" s="72"/>
      <c r="AD11" s="72"/>
      <c r="AE11" s="72"/>
      <c r="AF11" s="72"/>
      <c r="AG11" s="72"/>
      <c r="AH11" s="72"/>
      <c r="AI11" s="72"/>
      <c r="AJ11" s="72"/>
      <c r="AK11" s="70"/>
      <c r="AL11" s="239"/>
      <c r="AM11" s="246"/>
    </row>
    <row r="12" spans="2:39" ht="13.15" x14ac:dyDescent="0.25">
      <c r="B12" s="83"/>
      <c r="C12" s="247"/>
      <c r="D12" s="382"/>
      <c r="E12" s="382"/>
      <c r="F12" s="382"/>
      <c r="G12" s="382"/>
      <c r="H12" s="382"/>
      <c r="I12" s="382"/>
      <c r="J12" s="382"/>
      <c r="K12" s="382"/>
      <c r="L12" s="381"/>
      <c r="M12" s="381"/>
      <c r="N12" s="381"/>
      <c r="O12" s="377">
        <f t="shared" si="0"/>
        <v>0</v>
      </c>
      <c r="P12" s="377"/>
      <c r="Q12" s="377"/>
      <c r="R12" s="377"/>
      <c r="S12" s="377"/>
      <c r="T12" s="377"/>
      <c r="U12" s="71"/>
      <c r="V12" s="71"/>
      <c r="W12" s="71"/>
      <c r="X12" s="71"/>
      <c r="Y12" s="71"/>
      <c r="Z12" s="71"/>
      <c r="AA12" s="71"/>
      <c r="AB12" s="71"/>
      <c r="AC12" s="72"/>
      <c r="AD12" s="72"/>
      <c r="AE12" s="72"/>
      <c r="AF12" s="72"/>
      <c r="AG12" s="72"/>
      <c r="AH12" s="72"/>
      <c r="AI12" s="72"/>
      <c r="AJ12" s="72"/>
      <c r="AK12" s="70"/>
      <c r="AL12" s="239"/>
      <c r="AM12" s="246"/>
    </row>
    <row r="13" spans="2:39" ht="13.15" x14ac:dyDescent="0.25">
      <c r="B13" s="83"/>
      <c r="C13" s="247"/>
      <c r="D13" s="382"/>
      <c r="E13" s="382"/>
      <c r="F13" s="382"/>
      <c r="G13" s="382"/>
      <c r="H13" s="382"/>
      <c r="I13" s="382"/>
      <c r="J13" s="382"/>
      <c r="K13" s="382"/>
      <c r="L13" s="381"/>
      <c r="M13" s="381"/>
      <c r="N13" s="381"/>
      <c r="O13" s="377">
        <f t="shared" si="0"/>
        <v>0</v>
      </c>
      <c r="P13" s="377"/>
      <c r="Q13" s="377"/>
      <c r="R13" s="377"/>
      <c r="S13" s="377"/>
      <c r="T13" s="377"/>
      <c r="U13" s="77"/>
      <c r="V13" s="78"/>
      <c r="W13" s="78"/>
      <c r="X13" s="78"/>
      <c r="Y13" s="78"/>
      <c r="Z13" s="78"/>
      <c r="AA13" s="78"/>
      <c r="AB13" s="78"/>
      <c r="AC13" s="76"/>
      <c r="AD13" s="76"/>
      <c r="AE13" s="76"/>
      <c r="AF13" s="76"/>
      <c r="AG13" s="76"/>
      <c r="AH13" s="76"/>
      <c r="AI13" s="76"/>
      <c r="AJ13" s="76"/>
      <c r="AK13" s="70"/>
      <c r="AL13" s="239"/>
      <c r="AM13" s="246"/>
    </row>
    <row r="14" spans="2:39" ht="13.15" x14ac:dyDescent="0.25">
      <c r="B14" s="83"/>
      <c r="C14" s="247"/>
      <c r="D14" s="382"/>
      <c r="E14" s="382"/>
      <c r="F14" s="382"/>
      <c r="G14" s="382"/>
      <c r="H14" s="382"/>
      <c r="I14" s="382"/>
      <c r="J14" s="382"/>
      <c r="K14" s="382"/>
      <c r="L14" s="381"/>
      <c r="M14" s="381"/>
      <c r="N14" s="381"/>
      <c r="O14" s="377">
        <f t="shared" si="0"/>
        <v>0</v>
      </c>
      <c r="P14" s="377"/>
      <c r="Q14" s="377"/>
      <c r="R14" s="377"/>
      <c r="S14" s="377"/>
      <c r="T14" s="377"/>
      <c r="U14" s="71"/>
      <c r="V14" s="71"/>
      <c r="W14" s="71"/>
      <c r="X14" s="71"/>
      <c r="Y14" s="71"/>
      <c r="Z14" s="71"/>
      <c r="AA14" s="71"/>
      <c r="AB14" s="71"/>
      <c r="AC14" s="72"/>
      <c r="AD14" s="72"/>
      <c r="AE14" s="72"/>
      <c r="AF14" s="72"/>
      <c r="AG14" s="72"/>
      <c r="AH14" s="72"/>
      <c r="AI14" s="72"/>
      <c r="AJ14" s="72"/>
      <c r="AK14" s="70"/>
      <c r="AL14" s="239"/>
      <c r="AM14" s="246"/>
    </row>
    <row r="15" spans="2:39" ht="13.15" x14ac:dyDescent="0.25">
      <c r="B15" s="83"/>
      <c r="C15" s="247"/>
      <c r="D15" s="382"/>
      <c r="E15" s="382"/>
      <c r="F15" s="382"/>
      <c r="G15" s="382"/>
      <c r="H15" s="382"/>
      <c r="I15" s="382"/>
      <c r="J15" s="382"/>
      <c r="K15" s="382"/>
      <c r="L15" s="381"/>
      <c r="M15" s="381"/>
      <c r="N15" s="381"/>
      <c r="O15" s="377">
        <f t="shared" si="0"/>
        <v>0</v>
      </c>
      <c r="P15" s="377"/>
      <c r="Q15" s="377"/>
      <c r="R15" s="377"/>
      <c r="S15" s="377"/>
      <c r="T15" s="377"/>
      <c r="U15" s="71"/>
      <c r="V15" s="71"/>
      <c r="W15" s="71"/>
      <c r="X15" s="71"/>
      <c r="Y15" s="71"/>
      <c r="Z15" s="71"/>
      <c r="AA15" s="71"/>
      <c r="AB15" s="71"/>
      <c r="AC15" s="72"/>
      <c r="AD15" s="72"/>
      <c r="AE15" s="72"/>
      <c r="AF15" s="72"/>
      <c r="AG15" s="72"/>
      <c r="AH15" s="72"/>
      <c r="AI15" s="72"/>
      <c r="AJ15" s="72"/>
      <c r="AK15" s="70"/>
      <c r="AL15" s="239"/>
      <c r="AM15" s="246"/>
    </row>
    <row r="16" spans="2:39" ht="13.15" x14ac:dyDescent="0.25">
      <c r="B16" s="83"/>
      <c r="C16" s="247"/>
      <c r="D16" s="382"/>
      <c r="E16" s="382"/>
      <c r="F16" s="382"/>
      <c r="G16" s="382"/>
      <c r="H16" s="382"/>
      <c r="I16" s="382"/>
      <c r="J16" s="382"/>
      <c r="K16" s="382"/>
      <c r="L16" s="381"/>
      <c r="M16" s="381"/>
      <c r="N16" s="381"/>
      <c r="O16" s="377">
        <f t="shared" si="0"/>
        <v>0</v>
      </c>
      <c r="P16" s="377"/>
      <c r="Q16" s="377"/>
      <c r="R16" s="377"/>
      <c r="S16" s="377"/>
      <c r="T16" s="377"/>
      <c r="U16" s="71"/>
      <c r="V16" s="71"/>
      <c r="W16" s="71"/>
      <c r="X16" s="71"/>
      <c r="Y16" s="71"/>
      <c r="Z16" s="71"/>
      <c r="AA16" s="71"/>
      <c r="AB16" s="71"/>
      <c r="AC16" s="72"/>
      <c r="AD16" s="72"/>
      <c r="AE16" s="72"/>
      <c r="AF16" s="72"/>
      <c r="AG16" s="72"/>
      <c r="AH16" s="72"/>
      <c r="AI16" s="72"/>
      <c r="AJ16" s="72"/>
      <c r="AK16" s="70"/>
      <c r="AL16" s="239"/>
      <c r="AM16" s="246"/>
    </row>
    <row r="17" spans="2:43" ht="13.15" x14ac:dyDescent="0.25">
      <c r="B17" s="83"/>
      <c r="C17" s="247"/>
      <c r="D17" s="382"/>
      <c r="E17" s="382"/>
      <c r="F17" s="382"/>
      <c r="G17" s="382"/>
      <c r="H17" s="382"/>
      <c r="I17" s="382"/>
      <c r="J17" s="382"/>
      <c r="K17" s="382"/>
      <c r="L17" s="381"/>
      <c r="M17" s="381"/>
      <c r="N17" s="381"/>
      <c r="O17" s="377">
        <f t="shared" si="0"/>
        <v>0</v>
      </c>
      <c r="P17" s="377"/>
      <c r="Q17" s="377"/>
      <c r="R17" s="377"/>
      <c r="S17" s="377"/>
      <c r="T17" s="377"/>
      <c r="U17" s="71"/>
      <c r="V17" s="71"/>
      <c r="W17" s="71"/>
      <c r="X17" s="71"/>
      <c r="Y17" s="71"/>
      <c r="Z17" s="71"/>
      <c r="AA17" s="71"/>
      <c r="AB17" s="71"/>
      <c r="AC17" s="72"/>
      <c r="AD17" s="72"/>
      <c r="AE17" s="72"/>
      <c r="AF17" s="72"/>
      <c r="AG17" s="72"/>
      <c r="AH17" s="72"/>
      <c r="AI17" s="72"/>
      <c r="AJ17" s="72"/>
      <c r="AK17" s="70"/>
      <c r="AL17" s="239"/>
      <c r="AM17" s="246"/>
    </row>
    <row r="18" spans="2:43" ht="13.15" x14ac:dyDescent="0.25">
      <c r="B18" s="83"/>
      <c r="C18" s="247"/>
      <c r="D18" s="387"/>
      <c r="E18" s="387"/>
      <c r="F18" s="387"/>
      <c r="G18" s="387"/>
      <c r="H18" s="387"/>
      <c r="I18" s="387"/>
      <c r="J18" s="387"/>
      <c r="K18" s="387"/>
      <c r="L18" s="385"/>
      <c r="M18" s="385"/>
      <c r="N18" s="385"/>
      <c r="O18" s="386">
        <f t="shared" si="0"/>
        <v>0</v>
      </c>
      <c r="P18" s="386"/>
      <c r="Q18" s="386"/>
      <c r="R18" s="386"/>
      <c r="S18" s="386"/>
      <c r="T18" s="386"/>
      <c r="U18" s="77"/>
      <c r="V18" s="78"/>
      <c r="W18" s="78"/>
      <c r="X18" s="78"/>
      <c r="Y18" s="78"/>
      <c r="Z18" s="78"/>
      <c r="AA18" s="78"/>
      <c r="AB18" s="78"/>
      <c r="AC18" s="76"/>
      <c r="AD18" s="76"/>
      <c r="AE18" s="76"/>
      <c r="AF18" s="76"/>
      <c r="AG18" s="76"/>
      <c r="AH18" s="76"/>
      <c r="AI18" s="76"/>
      <c r="AJ18" s="76"/>
      <c r="AK18" s="70"/>
      <c r="AL18" s="239"/>
      <c r="AM18" s="246"/>
    </row>
    <row r="19" spans="2:43" ht="13.15" x14ac:dyDescent="0.25">
      <c r="B19" s="83"/>
      <c r="C19" s="247"/>
      <c r="D19" s="350"/>
      <c r="E19" s="350"/>
      <c r="F19" s="350"/>
      <c r="G19" s="350"/>
      <c r="H19" s="350"/>
      <c r="I19" s="350"/>
      <c r="J19" s="350"/>
      <c r="K19" s="350"/>
      <c r="L19" s="351" t="s">
        <v>90</v>
      </c>
      <c r="M19" s="352"/>
      <c r="N19" s="352"/>
      <c r="O19" s="398">
        <f>SUM(O7:T18)</f>
        <v>110.4</v>
      </c>
      <c r="P19" s="398"/>
      <c r="Q19" s="398"/>
      <c r="R19" s="398"/>
      <c r="S19" s="398"/>
      <c r="T19" s="399"/>
      <c r="U19" s="78"/>
      <c r="V19" s="78"/>
      <c r="W19" s="78"/>
      <c r="X19" s="78"/>
      <c r="Y19" s="78"/>
      <c r="Z19" s="78"/>
      <c r="AA19" s="78"/>
      <c r="AB19" s="78"/>
      <c r="AC19" s="76"/>
      <c r="AD19" s="76"/>
      <c r="AE19" s="76"/>
      <c r="AF19" s="76"/>
      <c r="AG19" s="76"/>
      <c r="AH19" s="76"/>
      <c r="AI19" s="76"/>
      <c r="AJ19" s="76"/>
      <c r="AK19" s="70"/>
      <c r="AL19" s="239"/>
      <c r="AM19" s="246"/>
    </row>
    <row r="20" spans="2:43" ht="9.75" customHeight="1" x14ac:dyDescent="0.25">
      <c r="B20" s="83"/>
      <c r="C20" s="247"/>
      <c r="D20" s="350"/>
      <c r="E20" s="350"/>
      <c r="F20" s="350"/>
      <c r="G20" s="350"/>
      <c r="H20" s="350"/>
      <c r="I20" s="350"/>
      <c r="J20" s="350"/>
      <c r="K20" s="350"/>
      <c r="L20" s="396"/>
      <c r="M20" s="396"/>
      <c r="N20" s="396"/>
      <c r="O20" s="396"/>
      <c r="P20" s="396"/>
      <c r="Q20" s="396"/>
      <c r="R20" s="396"/>
      <c r="S20" s="396"/>
      <c r="T20" s="396"/>
      <c r="U20" s="79"/>
      <c r="V20" s="79"/>
      <c r="W20" s="79"/>
      <c r="X20" s="79"/>
      <c r="Y20" s="79"/>
      <c r="Z20" s="79"/>
      <c r="AA20" s="79"/>
      <c r="AB20" s="79"/>
      <c r="AC20" s="76"/>
      <c r="AD20" s="76"/>
      <c r="AE20" s="76"/>
      <c r="AF20" s="76"/>
      <c r="AG20" s="76"/>
      <c r="AH20" s="76"/>
      <c r="AI20" s="76"/>
      <c r="AJ20" s="76"/>
      <c r="AK20" s="70"/>
      <c r="AL20" s="239"/>
      <c r="AM20" s="246"/>
    </row>
    <row r="21" spans="2:43" ht="13.15" x14ac:dyDescent="0.25">
      <c r="B21" s="83"/>
      <c r="C21" s="247"/>
      <c r="D21" s="355" t="s">
        <v>89</v>
      </c>
      <c r="E21" s="355"/>
      <c r="F21" s="355"/>
      <c r="G21" s="355"/>
      <c r="H21" s="355"/>
      <c r="I21" s="355"/>
      <c r="J21" s="355"/>
      <c r="K21" s="355"/>
      <c r="L21" s="388">
        <f>SUM(L7:N18)</f>
        <v>16</v>
      </c>
      <c r="M21" s="389"/>
      <c r="N21" s="390"/>
      <c r="O21" s="395">
        <f>VLOOKUP(L21,Simultaneidade!B4:C54,2)</f>
        <v>0.48</v>
      </c>
      <c r="P21" s="393"/>
      <c r="Q21" s="393"/>
      <c r="R21" s="393"/>
      <c r="S21" s="393"/>
      <c r="T21" s="394"/>
      <c r="U21" s="70"/>
      <c r="V21" s="70"/>
      <c r="W21" s="70"/>
      <c r="X21" s="70"/>
      <c r="Y21" s="70"/>
      <c r="Z21" s="70"/>
      <c r="AA21" s="70"/>
      <c r="AB21" s="70"/>
      <c r="AC21" s="70"/>
      <c r="AD21" s="75"/>
      <c r="AE21" s="75"/>
      <c r="AF21" s="75"/>
      <c r="AG21" s="75"/>
      <c r="AH21" s="75"/>
      <c r="AI21" s="73"/>
      <c r="AJ21" s="73"/>
      <c r="AK21" s="70"/>
      <c r="AL21" s="239"/>
      <c r="AM21" s="246"/>
    </row>
    <row r="22" spans="2:43" ht="4.5" customHeight="1" thickBot="1" x14ac:dyDescent="0.3">
      <c r="B22" s="83"/>
      <c r="C22" s="247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391"/>
      <c r="AD22" s="391"/>
      <c r="AE22" s="391"/>
      <c r="AF22" s="391"/>
      <c r="AG22" s="391"/>
      <c r="AH22" s="391"/>
      <c r="AI22" s="391"/>
      <c r="AJ22" s="391"/>
      <c r="AK22" s="70"/>
      <c r="AL22" s="239"/>
      <c r="AM22" s="246"/>
    </row>
    <row r="23" spans="2:43" ht="15.75" x14ac:dyDescent="0.3">
      <c r="B23" s="83"/>
      <c r="C23" s="247"/>
      <c r="D23" s="355" t="s">
        <v>12</v>
      </c>
      <c r="E23" s="355"/>
      <c r="F23" s="355"/>
      <c r="G23" s="355"/>
      <c r="H23" s="355"/>
      <c r="I23" s="355"/>
      <c r="J23" s="355"/>
      <c r="K23" s="355"/>
      <c r="L23" s="70"/>
      <c r="M23" s="70"/>
      <c r="N23" s="74"/>
      <c r="O23" s="393">
        <f>SUM(O7:T18)*O21</f>
        <v>52.991999999999997</v>
      </c>
      <c r="P23" s="393"/>
      <c r="Q23" s="393"/>
      <c r="R23" s="393"/>
      <c r="S23" s="393"/>
      <c r="T23" s="394"/>
      <c r="U23" s="392" t="s">
        <v>13</v>
      </c>
      <c r="V23" s="391"/>
      <c r="W23" s="68"/>
      <c r="X23" s="68"/>
      <c r="Y23" s="68"/>
      <c r="Z23" s="68"/>
      <c r="AA23" s="68"/>
      <c r="AB23" s="68"/>
      <c r="AC23" s="69"/>
      <c r="AD23" s="410" t="s">
        <v>91</v>
      </c>
      <c r="AE23" s="411"/>
      <c r="AF23" s="397">
        <f>O23*1.445</f>
        <v>76.573440000000005</v>
      </c>
      <c r="AG23" s="397"/>
      <c r="AH23" s="397"/>
      <c r="AI23" s="397"/>
      <c r="AJ23" s="81" t="s">
        <v>17</v>
      </c>
      <c r="AK23" s="70"/>
      <c r="AL23" s="239"/>
      <c r="AM23" s="246"/>
    </row>
    <row r="24" spans="2:43" x14ac:dyDescent="0.2">
      <c r="B24" s="83"/>
      <c r="C24" s="247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  <c r="AD24" s="69"/>
      <c r="AE24" s="69"/>
      <c r="AF24" s="69"/>
      <c r="AG24" s="69"/>
      <c r="AH24" s="69"/>
      <c r="AI24" s="69"/>
      <c r="AJ24" s="69"/>
      <c r="AK24" s="70"/>
      <c r="AL24" s="239"/>
      <c r="AM24" s="246"/>
    </row>
    <row r="25" spans="2:43" x14ac:dyDescent="0.2">
      <c r="B25" s="83"/>
      <c r="C25" s="247"/>
      <c r="D25" s="400" t="s">
        <v>8</v>
      </c>
      <c r="E25" s="400"/>
      <c r="F25" s="400"/>
      <c r="G25" s="400"/>
      <c r="H25" s="400"/>
      <c r="I25" s="400"/>
      <c r="J25" s="400"/>
      <c r="K25" s="400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9"/>
      <c r="AD25" s="69"/>
      <c r="AE25" s="69"/>
      <c r="AF25" s="69"/>
      <c r="AG25" s="69"/>
      <c r="AH25" s="69"/>
      <c r="AI25" s="69"/>
      <c r="AJ25" s="69"/>
      <c r="AK25" s="70"/>
      <c r="AL25" s="239"/>
      <c r="AM25" s="246"/>
    </row>
    <row r="26" spans="2:43" ht="4.5" customHeight="1" x14ac:dyDescent="0.2">
      <c r="B26" s="83"/>
      <c r="C26" s="247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9"/>
      <c r="AD26" s="69"/>
      <c r="AE26" s="69"/>
      <c r="AF26" s="69"/>
      <c r="AG26" s="69"/>
      <c r="AH26" s="69"/>
      <c r="AI26" s="69"/>
      <c r="AJ26" s="69"/>
      <c r="AK26" s="70"/>
      <c r="AL26" s="239"/>
      <c r="AM26" s="246"/>
    </row>
    <row r="27" spans="2:43" ht="13.5" thickBot="1" x14ac:dyDescent="0.25">
      <c r="B27" s="83"/>
      <c r="C27" s="247"/>
      <c r="D27" s="354" t="s">
        <v>2</v>
      </c>
      <c r="E27" s="354"/>
      <c r="F27" s="354"/>
      <c r="G27" s="354"/>
      <c r="H27" s="354"/>
      <c r="I27" s="354"/>
      <c r="J27" s="354"/>
      <c r="K27" s="354"/>
      <c r="L27" s="349" t="s">
        <v>6</v>
      </c>
      <c r="M27" s="349"/>
      <c r="N27" s="349"/>
      <c r="O27" s="349" t="s">
        <v>5</v>
      </c>
      <c r="P27" s="349"/>
      <c r="Q27" s="349"/>
      <c r="R27" s="349"/>
      <c r="S27" s="349"/>
      <c r="T27" s="349"/>
      <c r="U27" s="354" t="s">
        <v>87</v>
      </c>
      <c r="V27" s="354"/>
      <c r="W27" s="354"/>
      <c r="X27" s="354"/>
      <c r="Y27" s="354"/>
      <c r="Z27" s="354"/>
      <c r="AA27" s="354"/>
      <c r="AB27" s="354"/>
      <c r="AC27" s="70"/>
      <c r="AD27" s="70"/>
      <c r="AE27" s="70"/>
      <c r="AF27" s="70"/>
      <c r="AG27" s="70"/>
      <c r="AH27" s="70"/>
      <c r="AI27" s="70"/>
      <c r="AJ27" s="70"/>
      <c r="AK27" s="70"/>
      <c r="AL27" s="239"/>
      <c r="AM27" s="246"/>
    </row>
    <row r="28" spans="2:43" ht="15.75" x14ac:dyDescent="0.3">
      <c r="B28" s="83"/>
      <c r="C28" s="247"/>
      <c r="D28" s="344">
        <v>13.8</v>
      </c>
      <c r="E28" s="344"/>
      <c r="F28" s="344"/>
      <c r="G28" s="344"/>
      <c r="H28" s="344"/>
      <c r="I28" s="344"/>
      <c r="J28" s="344"/>
      <c r="K28" s="344"/>
      <c r="L28" s="345">
        <v>1</v>
      </c>
      <c r="M28" s="345"/>
      <c r="N28" s="345"/>
      <c r="O28" s="346">
        <f>D28*L28</f>
        <v>13.8</v>
      </c>
      <c r="P28" s="346"/>
      <c r="Q28" s="346"/>
      <c r="R28" s="346"/>
      <c r="S28" s="346"/>
      <c r="T28" s="346"/>
      <c r="U28" s="415" t="s">
        <v>36</v>
      </c>
      <c r="V28" s="416"/>
      <c r="W28" s="416"/>
      <c r="X28" s="416"/>
      <c r="Y28" s="416"/>
      <c r="Z28" s="416"/>
      <c r="AA28" s="416"/>
      <c r="AB28" s="417"/>
      <c r="AC28" s="70"/>
      <c r="AD28" s="410" t="s">
        <v>91</v>
      </c>
      <c r="AE28" s="411"/>
      <c r="AF28" s="397">
        <f>IF(U28="Monofásico",O28*1.445*3,IF(U28="Trifásico",O28*1.445,0))</f>
        <v>19.941000000000003</v>
      </c>
      <c r="AG28" s="397"/>
      <c r="AH28" s="397"/>
      <c r="AI28" s="397"/>
      <c r="AJ28" s="81" t="s">
        <v>17</v>
      </c>
      <c r="AK28" s="70"/>
      <c r="AL28" s="239"/>
      <c r="AM28" s="246"/>
      <c r="AO28" s="216" t="s">
        <v>35</v>
      </c>
      <c r="AP28" s="216" t="b">
        <f>IF(U28="monofásico",TRUE,FALSE)</f>
        <v>0</v>
      </c>
      <c r="AQ28" s="216" t="str">
        <f>IF(AP28,AF28,"")</f>
        <v/>
      </c>
    </row>
    <row r="29" spans="2:43" ht="13.5" thickBot="1" x14ac:dyDescent="0.25">
      <c r="B29" s="83"/>
      <c r="C29" s="247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239"/>
      <c r="AM29" s="246"/>
      <c r="AO29" s="216" t="s">
        <v>36</v>
      </c>
      <c r="AP29" s="216" t="b">
        <f>IF(U28="Trifásico",TRUE,FALSE)</f>
        <v>1</v>
      </c>
      <c r="AQ29" s="216">
        <f>IF(AP29,AF28,"")</f>
        <v>19.941000000000003</v>
      </c>
    </row>
    <row r="30" spans="2:43" ht="15" x14ac:dyDescent="0.25">
      <c r="B30" s="83"/>
      <c r="C30" s="247"/>
      <c r="D30" s="38" t="s">
        <v>57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0"/>
      <c r="W30" s="412">
        <f>O23+O28</f>
        <v>66.792000000000002</v>
      </c>
      <c r="X30" s="413"/>
      <c r="Y30" s="413"/>
      <c r="Z30" s="413"/>
      <c r="AA30" s="414"/>
      <c r="AB30" s="7" t="s">
        <v>13</v>
      </c>
      <c r="AC30" s="7"/>
      <c r="AD30" s="70"/>
      <c r="AE30" s="70"/>
      <c r="AF30" s="70"/>
      <c r="AG30" s="70"/>
      <c r="AH30" s="70"/>
      <c r="AI30" s="70"/>
      <c r="AJ30" s="70"/>
      <c r="AK30" s="70"/>
      <c r="AL30" s="239"/>
      <c r="AM30" s="246"/>
    </row>
    <row r="31" spans="2:43" x14ac:dyDescent="0.2">
      <c r="B31" s="83"/>
      <c r="C31" s="247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239"/>
      <c r="AM31" s="246"/>
    </row>
    <row r="32" spans="2:43" ht="18.75" x14ac:dyDescent="0.3">
      <c r="B32" s="83"/>
      <c r="C32" s="407"/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08"/>
      <c r="AJ32" s="408"/>
      <c r="AK32" s="408"/>
      <c r="AL32" s="409"/>
      <c r="AM32" s="246"/>
    </row>
    <row r="33" spans="2:70" ht="7.5" customHeight="1" thickBot="1" x14ac:dyDescent="0.25">
      <c r="B33" s="83"/>
      <c r="C33" s="247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239"/>
      <c r="AM33" s="246"/>
    </row>
    <row r="34" spans="2:70" ht="15" x14ac:dyDescent="0.25">
      <c r="B34" s="83"/>
      <c r="C34" s="247"/>
      <c r="D34" s="38" t="s">
        <v>62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 t="s">
        <v>4</v>
      </c>
      <c r="R34" s="404">
        <f>AF23+AF28</f>
        <v>96.514440000000008</v>
      </c>
      <c r="S34" s="405"/>
      <c r="T34" s="405"/>
      <c r="U34" s="405"/>
      <c r="V34" s="406"/>
      <c r="W34" s="7" t="s">
        <v>17</v>
      </c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239"/>
      <c r="AM34" s="246"/>
      <c r="BQ34" s="229"/>
      <c r="BR34" s="229"/>
    </row>
    <row r="35" spans="2:70" ht="4.5" customHeight="1" thickBot="1" x14ac:dyDescent="0.25">
      <c r="B35" s="83"/>
      <c r="C35" s="247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239"/>
      <c r="AM35" s="246"/>
      <c r="BQ35" s="229"/>
      <c r="BR35" s="229"/>
    </row>
    <row r="36" spans="2:70" ht="15" x14ac:dyDescent="0.25">
      <c r="B36" s="83"/>
      <c r="C36" s="247"/>
      <c r="D36" s="38" t="s">
        <v>40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10">
        <v>4</v>
      </c>
      <c r="Y36" s="10" t="s">
        <v>3</v>
      </c>
      <c r="Z36" s="401">
        <f>R34*1.5</f>
        <v>144.77166</v>
      </c>
      <c r="AA36" s="402"/>
      <c r="AB36" s="403"/>
      <c r="AC36" s="7" t="s">
        <v>17</v>
      </c>
      <c r="AD36" s="70"/>
      <c r="AE36" s="70"/>
      <c r="AF36" s="70"/>
      <c r="AG36" s="70"/>
      <c r="AH36" s="70"/>
      <c r="AI36" s="70"/>
      <c r="AJ36" s="70"/>
      <c r="AK36" s="70"/>
      <c r="AL36" s="239"/>
      <c r="AM36" s="246"/>
      <c r="BQ36" s="229"/>
      <c r="BR36" s="229"/>
    </row>
    <row r="37" spans="2:70" x14ac:dyDescent="0.2">
      <c r="B37" s="83"/>
      <c r="C37" s="247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239"/>
      <c r="AM37" s="246"/>
      <c r="BQ37" s="229"/>
      <c r="BR37" s="229"/>
    </row>
    <row r="38" spans="2:70" x14ac:dyDescent="0.2">
      <c r="B38" s="83"/>
      <c r="C38" s="247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239"/>
      <c r="AM38" s="246"/>
      <c r="BQ38" s="229"/>
      <c r="BR38" s="229"/>
    </row>
    <row r="39" spans="2:70" x14ac:dyDescent="0.2">
      <c r="B39" s="83"/>
      <c r="C39" s="247"/>
      <c r="D39" s="353" t="s">
        <v>9</v>
      </c>
      <c r="E39" s="353"/>
      <c r="F39" s="353"/>
      <c r="G39" s="353"/>
      <c r="H39" s="353"/>
      <c r="I39" s="353"/>
      <c r="J39" s="353"/>
      <c r="K39" s="353"/>
      <c r="L39" s="68"/>
      <c r="M39" s="68"/>
      <c r="N39" s="68"/>
      <c r="O39" s="68"/>
      <c r="P39" s="68"/>
      <c r="Q39" s="68"/>
      <c r="R39" s="68"/>
      <c r="S39" s="68"/>
      <c r="T39" s="68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239"/>
      <c r="AM39" s="246"/>
      <c r="BQ39" s="229"/>
      <c r="BR39" s="229"/>
    </row>
    <row r="40" spans="2:70" ht="4.5" customHeight="1" x14ac:dyDescent="0.25">
      <c r="B40" s="83"/>
      <c r="C40" s="24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239"/>
      <c r="AM40" s="246"/>
      <c r="BQ40" s="152"/>
      <c r="BR40" s="229"/>
    </row>
    <row r="41" spans="2:70" ht="15" x14ac:dyDescent="0.25">
      <c r="B41" s="83"/>
      <c r="C41" s="247"/>
      <c r="D41" s="347" t="s">
        <v>2</v>
      </c>
      <c r="E41" s="347"/>
      <c r="F41" s="347"/>
      <c r="G41" s="347"/>
      <c r="H41" s="347"/>
      <c r="I41" s="347"/>
      <c r="J41" s="347"/>
      <c r="K41" s="347"/>
      <c r="L41" s="348" t="s">
        <v>6</v>
      </c>
      <c r="M41" s="348"/>
      <c r="N41" s="348"/>
      <c r="O41" s="349" t="s">
        <v>5</v>
      </c>
      <c r="P41" s="349"/>
      <c r="Q41" s="349"/>
      <c r="R41" s="349"/>
      <c r="S41" s="349"/>
      <c r="T41" s="349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239"/>
      <c r="AM41" s="246"/>
      <c r="AR41" s="217"/>
      <c r="AS41" s="50"/>
      <c r="AT41" s="50"/>
      <c r="AU41" s="50"/>
      <c r="AV41" s="50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152"/>
      <c r="BI41" s="152"/>
      <c r="BJ41" s="229"/>
      <c r="BK41" s="65"/>
      <c r="BL41" s="65"/>
      <c r="BM41" s="65"/>
      <c r="BN41" s="65"/>
      <c r="BO41" s="65"/>
      <c r="BP41" s="152"/>
      <c r="BQ41" s="152"/>
      <c r="BR41" s="229"/>
    </row>
    <row r="42" spans="2:70" x14ac:dyDescent="0.2">
      <c r="B42" s="83"/>
      <c r="C42" s="247"/>
      <c r="D42" s="344">
        <v>20.7</v>
      </c>
      <c r="E42" s="344"/>
      <c r="F42" s="344"/>
      <c r="G42" s="344"/>
      <c r="H42" s="344"/>
      <c r="I42" s="344"/>
      <c r="J42" s="344"/>
      <c r="K42" s="344"/>
      <c r="L42" s="345">
        <v>1</v>
      </c>
      <c r="M42" s="345"/>
      <c r="N42" s="345"/>
      <c r="O42" s="346">
        <f>D42*L42</f>
        <v>20.7</v>
      </c>
      <c r="P42" s="346"/>
      <c r="Q42" s="346"/>
      <c r="R42" s="346"/>
      <c r="S42" s="346"/>
      <c r="T42" s="346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239"/>
      <c r="AM42" s="246"/>
    </row>
    <row r="43" spans="2:70" ht="13.5" thickBot="1" x14ac:dyDescent="0.25">
      <c r="B43" s="83"/>
      <c r="C43" s="247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239"/>
      <c r="AM43" s="246"/>
    </row>
    <row r="44" spans="2:70" ht="15" x14ac:dyDescent="0.25">
      <c r="B44" s="83"/>
      <c r="C44" s="247"/>
      <c r="D44" s="38" t="s">
        <v>15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0"/>
      <c r="W44" s="362">
        <f>W30+O42</f>
        <v>87.492000000000004</v>
      </c>
      <c r="X44" s="363"/>
      <c r="Y44" s="363"/>
      <c r="Z44" s="363"/>
      <c r="AA44" s="364"/>
      <c r="AB44" s="7" t="s">
        <v>13</v>
      </c>
      <c r="AC44" s="70"/>
      <c r="AD44" s="70"/>
      <c r="AE44" s="70"/>
      <c r="AF44" s="70"/>
      <c r="AG44" s="70"/>
      <c r="AH44" s="356">
        <v>87.5</v>
      </c>
      <c r="AI44" s="357"/>
      <c r="AJ44" s="357"/>
      <c r="AK44" s="358"/>
      <c r="AL44" s="239"/>
      <c r="AM44" s="246"/>
    </row>
    <row r="45" spans="2:70" x14ac:dyDescent="0.2">
      <c r="B45" s="83"/>
      <c r="C45" s="249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2"/>
      <c r="AM45" s="246"/>
    </row>
    <row r="46" spans="2:70" ht="3" customHeight="1" thickBot="1" x14ac:dyDescent="0.25">
      <c r="B46" s="83"/>
      <c r="C46" s="250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2"/>
    </row>
    <row r="47" spans="2:70" ht="14.25" thickTop="1" thickBot="1" x14ac:dyDescent="0.25"/>
    <row r="48" spans="2:70" ht="3" customHeight="1" thickTop="1" x14ac:dyDescent="0.2">
      <c r="B48" s="83"/>
      <c r="C48" s="243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5"/>
      <c r="AM48" s="83"/>
    </row>
    <row r="49" spans="2:57" ht="3" customHeight="1" x14ac:dyDescent="0.2">
      <c r="B49" s="83"/>
      <c r="C49" s="253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254"/>
      <c r="AM49" s="83"/>
    </row>
    <row r="50" spans="2:57" ht="15" x14ac:dyDescent="0.25">
      <c r="B50" s="83"/>
      <c r="C50" s="255"/>
      <c r="D50" s="214"/>
      <c r="E50" s="214"/>
      <c r="F50" s="214"/>
      <c r="G50" s="214"/>
      <c r="H50" s="214"/>
      <c r="I50" s="365" t="s">
        <v>18</v>
      </c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6" t="s">
        <v>231</v>
      </c>
      <c r="AH50" s="367"/>
      <c r="AI50" s="367"/>
      <c r="AJ50" s="367"/>
      <c r="AK50" s="368"/>
      <c r="AL50" s="256"/>
      <c r="AM50" s="83"/>
    </row>
    <row r="51" spans="2:57" ht="4.5" customHeight="1" x14ac:dyDescent="0.2">
      <c r="B51" s="83"/>
      <c r="C51" s="247"/>
      <c r="D51" s="70"/>
      <c r="E51" s="70"/>
      <c r="F51" s="70"/>
      <c r="G51" s="70"/>
      <c r="H51" s="7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70"/>
      <c r="AG51" s="70"/>
      <c r="AH51" s="70"/>
      <c r="AI51" s="70"/>
      <c r="AJ51" s="70"/>
      <c r="AK51" s="70"/>
      <c r="AL51" s="257"/>
      <c r="AM51" s="83"/>
    </row>
    <row r="52" spans="2:57" ht="15" customHeight="1" x14ac:dyDescent="0.3">
      <c r="B52" s="83"/>
      <c r="C52" s="255"/>
      <c r="D52" s="214"/>
      <c r="E52" s="214"/>
      <c r="F52" s="214"/>
      <c r="G52" s="214"/>
      <c r="H52" s="214"/>
      <c r="I52" s="365" t="s">
        <v>53</v>
      </c>
      <c r="J52" s="365"/>
      <c r="K52" s="365"/>
      <c r="L52" s="365"/>
      <c r="M52" s="365"/>
      <c r="N52" s="365"/>
      <c r="O52" s="365"/>
      <c r="P52" s="365"/>
      <c r="Q52" s="365"/>
      <c r="R52" s="365"/>
      <c r="S52" s="365"/>
      <c r="T52" s="365"/>
      <c r="U52" s="365"/>
      <c r="V52" s="365"/>
      <c r="W52" s="365"/>
      <c r="X52" s="365"/>
      <c r="Y52" s="365"/>
      <c r="Z52" s="365"/>
      <c r="AA52" s="365"/>
      <c r="AB52" s="365"/>
      <c r="AC52" s="365"/>
      <c r="AD52" s="365"/>
      <c r="AE52" s="365"/>
      <c r="AF52" s="214"/>
      <c r="AG52" s="369" t="s">
        <v>232</v>
      </c>
      <c r="AH52" s="370"/>
      <c r="AI52" s="370"/>
      <c r="AJ52" s="370"/>
      <c r="AK52" s="371"/>
      <c r="AL52" s="256"/>
      <c r="AM52" s="111"/>
      <c r="AN52" s="110"/>
      <c r="AO52" s="218"/>
      <c r="AQ52" s="219"/>
      <c r="AR52" s="219"/>
      <c r="AS52" s="219"/>
      <c r="AT52" s="219"/>
      <c r="AU52" s="219"/>
      <c r="AV52" s="219"/>
      <c r="AW52" s="110"/>
      <c r="AX52" s="110"/>
      <c r="AY52" s="110"/>
      <c r="AZ52" s="110"/>
      <c r="BA52" s="110"/>
      <c r="BB52" s="110"/>
      <c r="BC52" s="110"/>
      <c r="BD52" s="110"/>
      <c r="BE52" s="110"/>
    </row>
    <row r="53" spans="2:57" ht="3" customHeight="1" x14ac:dyDescent="0.2">
      <c r="B53" s="83"/>
      <c r="C53" s="258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259"/>
      <c r="AM53" s="83"/>
    </row>
    <row r="54" spans="2:57" ht="3" customHeight="1" thickBot="1" x14ac:dyDescent="0.25">
      <c r="B54" s="83"/>
      <c r="C54" s="250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2"/>
      <c r="AM54" s="83"/>
    </row>
    <row r="55" spans="2:57" ht="14.25" thickTop="1" thickBot="1" x14ac:dyDescent="0.25"/>
    <row r="56" spans="2:57" ht="3" customHeight="1" thickTop="1" x14ac:dyDescent="0.2">
      <c r="B56" s="83"/>
      <c r="C56" s="243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5"/>
      <c r="AM56" s="83"/>
    </row>
    <row r="57" spans="2:57" ht="15" x14ac:dyDescent="0.25">
      <c r="B57" s="146"/>
      <c r="C57" s="372" t="s">
        <v>136</v>
      </c>
      <c r="D57" s="373"/>
      <c r="E57" s="373"/>
      <c r="F57" s="373"/>
      <c r="G57" s="373"/>
      <c r="H57" s="373"/>
      <c r="I57" s="373"/>
      <c r="J57" s="373"/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373"/>
      <c r="X57" s="373"/>
      <c r="Y57" s="373"/>
      <c r="Z57" s="373"/>
      <c r="AA57" s="373"/>
      <c r="AB57" s="373"/>
      <c r="AC57" s="373"/>
      <c r="AD57" s="373"/>
      <c r="AE57" s="373"/>
      <c r="AF57" s="373"/>
      <c r="AG57" s="373"/>
      <c r="AH57" s="373"/>
      <c r="AI57" s="373"/>
      <c r="AJ57" s="373"/>
      <c r="AK57" s="373"/>
      <c r="AL57" s="374"/>
      <c r="AM57" s="146"/>
    </row>
    <row r="58" spans="2:57" ht="13.5" thickBot="1" x14ac:dyDescent="0.25">
      <c r="B58" s="83"/>
      <c r="C58" s="247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257"/>
      <c r="AM58" s="83"/>
      <c r="AP58" s="215" t="s">
        <v>177</v>
      </c>
      <c r="AQ58" s="215" t="s">
        <v>178</v>
      </c>
      <c r="AR58" s="215" t="s">
        <v>179</v>
      </c>
      <c r="AS58" s="215" t="s">
        <v>180</v>
      </c>
      <c r="AT58" s="167"/>
      <c r="AU58" s="167"/>
    </row>
    <row r="59" spans="2:57" ht="18.75" x14ac:dyDescent="0.35">
      <c r="B59" s="83"/>
      <c r="C59" s="247"/>
      <c r="D59" s="316" t="s">
        <v>170</v>
      </c>
      <c r="E59" s="316"/>
      <c r="F59" s="316"/>
      <c r="G59" s="316"/>
      <c r="H59" s="316"/>
      <c r="I59" s="316"/>
      <c r="J59" s="316"/>
      <c r="K59" s="316"/>
      <c r="L59" s="289">
        <v>96.51</v>
      </c>
      <c r="M59" s="290"/>
      <c r="N59" s="291"/>
      <c r="O59" s="127" t="s">
        <v>17</v>
      </c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257"/>
      <c r="AM59" s="83"/>
      <c r="AP59" s="215" t="b">
        <f>AND($L$61="Cobre",$L$63="Monofásica")</f>
        <v>0</v>
      </c>
      <c r="AQ59" s="215" t="b">
        <f>AND($L$61="Alumínio",$L$63="Monofásica")</f>
        <v>0</v>
      </c>
      <c r="AR59" s="226" t="b">
        <f>AND($L$61="Cobre",$L$63="Trifásica")</f>
        <v>1</v>
      </c>
      <c r="AS59" s="215" t="b">
        <f>AND($L$61="Alumínio",$L$63="Trifásica")</f>
        <v>0</v>
      </c>
      <c r="AT59" s="167"/>
      <c r="AU59" s="167"/>
    </row>
    <row r="60" spans="2:57" ht="13.5" thickBot="1" x14ac:dyDescent="0.25">
      <c r="B60" s="83"/>
      <c r="C60" s="247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257"/>
      <c r="AM60" s="83"/>
      <c r="AO60" s="215">
        <f>$O$65</f>
        <v>21</v>
      </c>
      <c r="AP60" s="220">
        <f>AO60*$AP$59</f>
        <v>0</v>
      </c>
      <c r="AQ60" s="215">
        <f>AO60*$AQ$59</f>
        <v>0</v>
      </c>
      <c r="AR60" s="215">
        <f>AO60*$AR$59</f>
        <v>21</v>
      </c>
      <c r="AS60" s="215">
        <f>AO60*$AS$59</f>
        <v>0</v>
      </c>
      <c r="AT60" s="167"/>
      <c r="AU60" s="167"/>
    </row>
    <row r="61" spans="2:57" ht="14.25" x14ac:dyDescent="0.2">
      <c r="B61" s="83"/>
      <c r="C61" s="247"/>
      <c r="D61" s="316" t="s">
        <v>140</v>
      </c>
      <c r="E61" s="316"/>
      <c r="F61" s="316"/>
      <c r="G61" s="316"/>
      <c r="H61" s="316"/>
      <c r="I61" s="316"/>
      <c r="J61" s="316"/>
      <c r="K61" s="316"/>
      <c r="L61" s="319" t="s">
        <v>102</v>
      </c>
      <c r="M61" s="320"/>
      <c r="N61" s="320"/>
      <c r="O61" s="320"/>
      <c r="P61" s="320"/>
      <c r="Q61" s="320"/>
      <c r="R61" s="321"/>
      <c r="S61" s="126"/>
      <c r="T61" s="144">
        <f>IF(L61="Cobre",0.0225,0.036)</f>
        <v>2.2499999999999999E-2</v>
      </c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257"/>
      <c r="AM61" s="83"/>
      <c r="AO61" s="215">
        <f>$L$59</f>
        <v>96.51</v>
      </c>
      <c r="AP61" s="220">
        <f>AO61*$AP$59</f>
        <v>0</v>
      </c>
      <c r="AQ61" s="215">
        <f>AO61*$AQ$59</f>
        <v>0</v>
      </c>
      <c r="AR61" s="215">
        <f>AO61*$AR$59</f>
        <v>96.51</v>
      </c>
      <c r="AS61" s="215">
        <f>AO61*$AS$59</f>
        <v>0</v>
      </c>
      <c r="AT61" s="167"/>
      <c r="AU61" s="167"/>
    </row>
    <row r="62" spans="2:57" ht="13.5" thickBot="1" x14ac:dyDescent="0.25">
      <c r="B62" s="83"/>
      <c r="C62" s="247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257"/>
      <c r="AM62" s="83"/>
      <c r="AO62" s="215">
        <f>$Z$65</f>
        <v>35</v>
      </c>
      <c r="AP62" s="220">
        <f>AO62*$AP$59</f>
        <v>0</v>
      </c>
      <c r="AQ62" s="215">
        <f>AO62*$AQ$59</f>
        <v>0</v>
      </c>
      <c r="AR62" s="215">
        <f>AO62*$AR$59</f>
        <v>35</v>
      </c>
      <c r="AS62" s="215">
        <f>AO62*$AS$59</f>
        <v>0</v>
      </c>
      <c r="AT62" s="167"/>
      <c r="AU62" s="167"/>
    </row>
    <row r="63" spans="2:57" ht="14.25" x14ac:dyDescent="0.2">
      <c r="B63" s="83"/>
      <c r="C63" s="247"/>
      <c r="D63" s="316" t="s">
        <v>167</v>
      </c>
      <c r="E63" s="316"/>
      <c r="F63" s="316"/>
      <c r="G63" s="316"/>
      <c r="H63" s="316"/>
      <c r="I63" s="316"/>
      <c r="J63" s="316"/>
      <c r="K63" s="126"/>
      <c r="L63" s="319" t="s">
        <v>245</v>
      </c>
      <c r="M63" s="320"/>
      <c r="N63" s="320"/>
      <c r="O63" s="320"/>
      <c r="P63" s="320"/>
      <c r="Q63" s="320"/>
      <c r="R63" s="321"/>
      <c r="S63" s="126"/>
      <c r="T63" s="126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257"/>
      <c r="AM63" s="83"/>
      <c r="AO63" s="221">
        <f>N67</f>
        <v>1.3028849999999998</v>
      </c>
      <c r="AP63" s="220">
        <f>AO63*$AP$59</f>
        <v>0</v>
      </c>
      <c r="AQ63" s="215">
        <f>AO63*$AQ$59</f>
        <v>0</v>
      </c>
      <c r="AR63" s="215">
        <f>AO63*$AR$59</f>
        <v>1.3028849999999998</v>
      </c>
      <c r="AS63" s="215">
        <f>AO63*$AS$59</f>
        <v>0</v>
      </c>
      <c r="AT63" s="167"/>
      <c r="AU63" s="167"/>
    </row>
    <row r="64" spans="2:57" ht="15" thickBot="1" x14ac:dyDescent="0.25">
      <c r="B64" s="83"/>
      <c r="C64" s="247"/>
      <c r="D64" s="145"/>
      <c r="E64" s="145"/>
      <c r="F64" s="145"/>
      <c r="G64" s="145"/>
      <c r="H64" s="145"/>
      <c r="I64" s="145"/>
      <c r="J64" s="145"/>
      <c r="K64" s="126"/>
      <c r="L64" s="127"/>
      <c r="M64" s="127"/>
      <c r="N64" s="127"/>
      <c r="O64" s="127"/>
      <c r="P64" s="127"/>
      <c r="Q64" s="127"/>
      <c r="R64" s="127"/>
      <c r="S64" s="126"/>
      <c r="T64" s="126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257"/>
      <c r="AM64" s="83"/>
      <c r="AO64" s="167"/>
      <c r="AP64" s="167"/>
      <c r="AQ64" s="167"/>
      <c r="AR64" s="167"/>
      <c r="AS64" s="167"/>
      <c r="AT64" s="167"/>
      <c r="AU64" s="167"/>
    </row>
    <row r="65" spans="2:48" ht="17.25" x14ac:dyDescent="0.25">
      <c r="B65" s="83"/>
      <c r="C65" s="247"/>
      <c r="D65" s="333" t="s">
        <v>168</v>
      </c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289">
        <v>21</v>
      </c>
      <c r="P65" s="290"/>
      <c r="Q65" s="291"/>
      <c r="R65" s="129" t="s">
        <v>139</v>
      </c>
      <c r="S65" s="126"/>
      <c r="T65" s="126"/>
      <c r="U65" s="70"/>
      <c r="V65" s="335" t="s">
        <v>173</v>
      </c>
      <c r="W65" s="335"/>
      <c r="X65" s="335"/>
      <c r="Y65" s="335"/>
      <c r="Z65" s="311">
        <v>35</v>
      </c>
      <c r="AA65" s="312"/>
      <c r="AB65" s="147" t="s">
        <v>174</v>
      </c>
      <c r="AC65" s="148"/>
      <c r="AD65" s="70"/>
      <c r="AE65" s="70"/>
      <c r="AF65" s="70"/>
      <c r="AG65" s="70"/>
      <c r="AH65" s="70"/>
      <c r="AI65" s="70"/>
      <c r="AJ65" s="70"/>
      <c r="AK65" s="70"/>
      <c r="AL65" s="257"/>
      <c r="AM65" s="83"/>
      <c r="AO65" s="167"/>
      <c r="AP65" s="167"/>
      <c r="AQ65" s="167"/>
      <c r="AR65" s="167"/>
      <c r="AS65" s="167"/>
      <c r="AT65" s="167"/>
      <c r="AU65" s="167"/>
    </row>
    <row r="66" spans="2:48" ht="15" x14ac:dyDescent="0.25">
      <c r="B66" s="83"/>
      <c r="C66" s="247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359" t="s">
        <v>230</v>
      </c>
      <c r="AI66" s="360"/>
      <c r="AJ66" s="360"/>
      <c r="AK66" s="361"/>
      <c r="AL66" s="257"/>
      <c r="AM66" s="83"/>
      <c r="AO66" s="167"/>
      <c r="AP66" s="167"/>
      <c r="AQ66" s="167"/>
      <c r="AR66" s="167"/>
      <c r="AS66" s="167"/>
      <c r="AT66" s="167"/>
      <c r="AU66" s="167"/>
    </row>
    <row r="67" spans="2:48" ht="18" x14ac:dyDescent="0.25">
      <c r="B67" s="83"/>
      <c r="C67" s="247"/>
      <c r="D67" s="70"/>
      <c r="E67" s="70"/>
      <c r="F67" s="70"/>
      <c r="G67" s="70"/>
      <c r="H67" s="70"/>
      <c r="I67" s="70"/>
      <c r="J67" s="70"/>
      <c r="K67" s="70"/>
      <c r="L67" s="336" t="s">
        <v>171</v>
      </c>
      <c r="M67" s="337"/>
      <c r="N67" s="338">
        <f>IF(Z65&lt;&gt;0,IF(L63="Monofásica",((2*O65*L59*T61)/(Z65)),((O65*L59*T61)/(Z65))),"")</f>
        <v>1.3028849999999998</v>
      </c>
      <c r="O67" s="338"/>
      <c r="P67" s="338"/>
      <c r="Q67" s="231" t="s">
        <v>84</v>
      </c>
      <c r="R67" s="339" t="s">
        <v>172</v>
      </c>
      <c r="S67" s="340"/>
      <c r="T67" s="341">
        <f>IF(Z65=0,"",N67/230)</f>
        <v>5.6647173913043471E-3</v>
      </c>
      <c r="U67" s="341"/>
      <c r="V67" s="342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257"/>
      <c r="AM67" s="83"/>
      <c r="AO67" s="167"/>
      <c r="AP67" s="167"/>
      <c r="AQ67" s="167"/>
      <c r="AR67" s="167"/>
      <c r="AS67" s="167"/>
      <c r="AT67" s="167"/>
      <c r="AU67" s="167"/>
    </row>
    <row r="68" spans="2:48" x14ac:dyDescent="0.2">
      <c r="B68" s="83"/>
      <c r="C68" s="247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257"/>
      <c r="AM68" s="83"/>
      <c r="AO68" s="167"/>
      <c r="AP68" s="167"/>
      <c r="AQ68" s="167"/>
      <c r="AR68" s="167"/>
      <c r="AS68" s="167"/>
      <c r="AT68" s="167"/>
      <c r="AU68" s="167"/>
    </row>
    <row r="69" spans="2:48" ht="15" x14ac:dyDescent="0.25">
      <c r="B69" s="83"/>
      <c r="C69" s="298" t="s">
        <v>124</v>
      </c>
      <c r="D69" s="299"/>
      <c r="E69" s="299"/>
      <c r="F69" s="299"/>
      <c r="G69" s="299"/>
      <c r="H69" s="299"/>
      <c r="I69" s="299"/>
      <c r="J69" s="299"/>
      <c r="K69" s="299"/>
      <c r="L69" s="299"/>
      <c r="M69" s="299"/>
      <c r="N69" s="299"/>
      <c r="O69" s="299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300"/>
      <c r="AM69" s="83"/>
      <c r="AO69" s="167"/>
      <c r="AP69" s="167"/>
      <c r="AQ69" s="167"/>
      <c r="AR69" s="167"/>
      <c r="AS69" s="167"/>
      <c r="AT69" s="167"/>
      <c r="AU69" s="167"/>
      <c r="AV69" s="167"/>
    </row>
    <row r="70" spans="2:48" ht="13.5" thickBot="1" x14ac:dyDescent="0.25">
      <c r="B70" s="83"/>
      <c r="C70" s="260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70"/>
      <c r="AI70" s="70"/>
      <c r="AJ70" s="70"/>
      <c r="AK70" s="70"/>
      <c r="AL70" s="257"/>
      <c r="AM70" s="83"/>
      <c r="AO70" s="167"/>
      <c r="AP70" s="167"/>
      <c r="AQ70" s="167"/>
      <c r="AR70" s="167"/>
      <c r="AS70" s="167"/>
      <c r="AT70" s="167"/>
      <c r="AU70" s="167"/>
      <c r="AV70" s="167"/>
    </row>
    <row r="71" spans="2:48" ht="15.75" x14ac:dyDescent="0.25">
      <c r="B71" s="83"/>
      <c r="C71" s="260"/>
      <c r="D71" s="132" t="s">
        <v>169</v>
      </c>
      <c r="E71" s="126"/>
      <c r="F71" s="126"/>
      <c r="G71" s="126"/>
      <c r="H71" s="126"/>
      <c r="I71" s="126"/>
      <c r="J71" s="126"/>
      <c r="K71" s="126"/>
      <c r="L71" s="319" t="s">
        <v>138</v>
      </c>
      <c r="M71" s="320"/>
      <c r="N71" s="320"/>
      <c r="O71" s="320"/>
      <c r="P71" s="320"/>
      <c r="Q71" s="320"/>
      <c r="R71" s="320"/>
      <c r="S71" s="320"/>
      <c r="T71" s="320"/>
      <c r="U71" s="320"/>
      <c r="V71" s="321"/>
      <c r="W71" s="126"/>
      <c r="X71" s="334" t="s">
        <v>137</v>
      </c>
      <c r="Y71" s="334"/>
      <c r="Z71" s="332">
        <f>IF(L71&lt;&gt;"",(VLOOKUP(L71,Tabela!$A$2:$B$7,2,FALSE)),"")</f>
        <v>0.01</v>
      </c>
      <c r="AA71" s="332"/>
      <c r="AB71" s="332"/>
      <c r="AC71" s="126"/>
      <c r="AD71" s="343">
        <v>0.08</v>
      </c>
      <c r="AE71" s="343"/>
      <c r="AF71" s="343"/>
      <c r="AG71" s="130" t="s">
        <v>138</v>
      </c>
      <c r="AH71" s="70"/>
      <c r="AI71" s="70"/>
      <c r="AJ71" s="70"/>
      <c r="AK71" s="70"/>
      <c r="AL71" s="257"/>
      <c r="AM71" s="83"/>
      <c r="AO71" s="167"/>
      <c r="AP71" s="167"/>
      <c r="AQ71" s="167"/>
      <c r="AR71" s="167"/>
      <c r="AS71" s="167"/>
      <c r="AT71" s="167"/>
      <c r="AU71" s="167"/>
      <c r="AV71" s="167"/>
    </row>
    <row r="72" spans="2:48" ht="13.5" thickBot="1" x14ac:dyDescent="0.25">
      <c r="B72" s="83"/>
      <c r="C72" s="260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235" t="s">
        <v>242</v>
      </c>
      <c r="Y72" s="235"/>
      <c r="Z72" s="235"/>
      <c r="AA72" s="235"/>
      <c r="AB72" s="235"/>
      <c r="AC72" s="235"/>
      <c r="AD72" s="235"/>
      <c r="AE72" s="235"/>
      <c r="AF72" s="235"/>
      <c r="AG72" s="235"/>
      <c r="AH72" s="236"/>
      <c r="AI72" s="237"/>
      <c r="AJ72" s="70"/>
      <c r="AK72" s="70"/>
      <c r="AL72" s="257"/>
      <c r="AM72" s="83"/>
      <c r="AO72" s="167"/>
      <c r="AP72" s="167"/>
      <c r="AQ72" s="167"/>
      <c r="AR72" s="167"/>
      <c r="AS72" s="167"/>
      <c r="AT72" s="167"/>
      <c r="AU72" s="167"/>
      <c r="AV72" s="167"/>
    </row>
    <row r="73" spans="2:48" ht="19.5" thickTop="1" x14ac:dyDescent="0.35">
      <c r="B73" s="83"/>
      <c r="C73" s="260"/>
      <c r="D73" s="316" t="s">
        <v>170</v>
      </c>
      <c r="E73" s="316"/>
      <c r="F73" s="316"/>
      <c r="G73" s="316"/>
      <c r="H73" s="316"/>
      <c r="I73" s="316"/>
      <c r="J73" s="316"/>
      <c r="K73" s="316"/>
      <c r="L73" s="328">
        <v>96.51</v>
      </c>
      <c r="M73" s="329"/>
      <c r="N73" s="330"/>
      <c r="O73" s="127" t="s">
        <v>17</v>
      </c>
      <c r="P73" s="70"/>
      <c r="Q73" s="70"/>
      <c r="R73" s="70"/>
      <c r="S73" s="70"/>
      <c r="T73" s="70"/>
      <c r="U73" s="126"/>
      <c r="V73" s="126"/>
      <c r="W73" s="126"/>
      <c r="X73" s="235" t="s">
        <v>243</v>
      </c>
      <c r="Y73" s="235"/>
      <c r="Z73" s="235"/>
      <c r="AA73" s="235"/>
      <c r="AB73" s="235"/>
      <c r="AC73" s="235"/>
      <c r="AD73" s="235"/>
      <c r="AE73" s="235"/>
      <c r="AF73" s="235"/>
      <c r="AG73" s="235"/>
      <c r="AH73" s="237"/>
      <c r="AI73" s="237"/>
      <c r="AJ73" s="234"/>
      <c r="AK73" s="70"/>
      <c r="AL73" s="257"/>
      <c r="AM73" s="83"/>
      <c r="AO73" s="167"/>
      <c r="AP73" s="167"/>
      <c r="AQ73" s="167"/>
      <c r="AR73" s="167"/>
      <c r="AS73" s="167"/>
      <c r="AT73" s="167"/>
      <c r="AU73" s="167"/>
      <c r="AV73" s="167"/>
    </row>
    <row r="74" spans="2:48" ht="17.25" thickBot="1" x14ac:dyDescent="0.35">
      <c r="B74" s="83"/>
      <c r="C74" s="260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237" t="s">
        <v>244</v>
      </c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4"/>
      <c r="AK74" s="234"/>
      <c r="AL74" s="257"/>
      <c r="AM74" s="83"/>
      <c r="AP74" s="220" t="s">
        <v>110</v>
      </c>
      <c r="AQ74" s="220" t="s">
        <v>233</v>
      </c>
      <c r="AR74" s="220" t="s">
        <v>187</v>
      </c>
      <c r="AS74" s="222" t="s">
        <v>234</v>
      </c>
      <c r="AT74" s="151"/>
      <c r="AU74" s="167"/>
      <c r="AV74" s="167"/>
    </row>
    <row r="75" spans="2:48" ht="14.25" x14ac:dyDescent="0.2">
      <c r="B75" s="83"/>
      <c r="C75" s="260"/>
      <c r="D75" s="316" t="s">
        <v>140</v>
      </c>
      <c r="E75" s="316"/>
      <c r="F75" s="316"/>
      <c r="G75" s="316"/>
      <c r="H75" s="316"/>
      <c r="I75" s="316"/>
      <c r="J75" s="316"/>
      <c r="K75" s="316"/>
      <c r="L75" s="319" t="s">
        <v>102</v>
      </c>
      <c r="M75" s="320"/>
      <c r="N75" s="320"/>
      <c r="O75" s="320"/>
      <c r="P75" s="320"/>
      <c r="Q75" s="320"/>
      <c r="R75" s="321"/>
      <c r="S75" s="126"/>
      <c r="T75" s="144">
        <f>IF(L75="Cobre",0.0225,0.036)</f>
        <v>2.2499999999999999E-2</v>
      </c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8" t="s">
        <v>141</v>
      </c>
      <c r="AG75" s="130" t="b">
        <v>1</v>
      </c>
      <c r="AH75" s="70"/>
      <c r="AI75" s="70"/>
      <c r="AJ75" s="70"/>
      <c r="AK75" s="70"/>
      <c r="AL75" s="257"/>
      <c r="AM75" s="83"/>
      <c r="AO75" s="223" t="s">
        <v>185</v>
      </c>
      <c r="AP75" s="220">
        <f>IF($L$75="Cobre",O79,"")</f>
        <v>19.826510869565215</v>
      </c>
      <c r="AQ75" s="220">
        <f>IF($L$75="Cobre",L73,"")</f>
        <v>96.51</v>
      </c>
      <c r="AR75" s="220">
        <f>IF($L$75="Cobre",O77,"")</f>
        <v>21</v>
      </c>
      <c r="AS75" s="220">
        <f>IF($L$75="Cobre",Z71*230,"")</f>
        <v>2.3000000000000003</v>
      </c>
      <c r="AT75" s="167"/>
      <c r="AU75" s="167"/>
      <c r="AV75" s="167"/>
    </row>
    <row r="76" spans="2:48" ht="13.5" thickBot="1" x14ac:dyDescent="0.25">
      <c r="B76" s="83"/>
      <c r="C76" s="260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8" t="s">
        <v>142</v>
      </c>
      <c r="AG76" s="131">
        <v>2.2499999999999999E-2</v>
      </c>
      <c r="AH76" s="70"/>
      <c r="AI76" s="70"/>
      <c r="AJ76" s="70"/>
      <c r="AK76" s="70"/>
      <c r="AL76" s="257"/>
      <c r="AM76" s="83"/>
      <c r="AO76" s="223" t="s">
        <v>186</v>
      </c>
      <c r="AP76" s="220" t="str">
        <f>IF($L$75="Alumínio",O79,"")</f>
        <v/>
      </c>
      <c r="AQ76" s="220" t="str">
        <f>IF($L$75="Alumínio",L73,"")</f>
        <v/>
      </c>
      <c r="AR76" s="220" t="str">
        <f>IF($L$75="Alumínio",O77,"")</f>
        <v/>
      </c>
      <c r="AS76" s="220" t="str">
        <f>IF($L$75="Alumínio",Z71*230,"")</f>
        <v/>
      </c>
      <c r="AT76" s="167"/>
      <c r="AU76" s="167"/>
      <c r="AV76" s="167"/>
    </row>
    <row r="77" spans="2:48" ht="15.75" x14ac:dyDescent="0.25">
      <c r="B77" s="83"/>
      <c r="C77" s="260"/>
      <c r="D77" s="333" t="s">
        <v>168</v>
      </c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289">
        <v>21</v>
      </c>
      <c r="P77" s="290"/>
      <c r="Q77" s="291"/>
      <c r="R77" s="129" t="s">
        <v>139</v>
      </c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8"/>
      <c r="AG77" s="131"/>
      <c r="AH77" s="70"/>
      <c r="AI77" s="70"/>
      <c r="AJ77" s="70"/>
      <c r="AK77" s="70"/>
      <c r="AL77" s="257"/>
      <c r="AM77" s="83"/>
      <c r="AT77" s="167"/>
      <c r="AU77" s="167"/>
      <c r="AV77" s="167"/>
    </row>
    <row r="78" spans="2:48" x14ac:dyDescent="0.2">
      <c r="B78" s="83"/>
      <c r="C78" s="260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70"/>
      <c r="AI78" s="70"/>
      <c r="AJ78" s="70"/>
      <c r="AK78" s="70"/>
      <c r="AL78" s="257"/>
      <c r="AM78" s="83"/>
      <c r="AO78" s="167"/>
      <c r="AP78" s="167"/>
      <c r="AQ78" s="167"/>
      <c r="AR78" s="167"/>
      <c r="AS78" s="167"/>
      <c r="AT78" s="167"/>
      <c r="AU78" s="167"/>
      <c r="AV78" s="167"/>
    </row>
    <row r="79" spans="2:48" ht="20.25" x14ac:dyDescent="0.35">
      <c r="B79" s="83"/>
      <c r="C79" s="260"/>
      <c r="D79" s="126"/>
      <c r="E79" s="126"/>
      <c r="F79" s="126"/>
      <c r="G79" s="126"/>
      <c r="H79" s="126"/>
      <c r="I79" s="126"/>
      <c r="J79" s="126"/>
      <c r="K79" s="126"/>
      <c r="L79" s="331" t="s">
        <v>143</v>
      </c>
      <c r="M79" s="331"/>
      <c r="N79" s="331"/>
      <c r="O79" s="315">
        <f>L73*O77*T75/(230*Z71)</f>
        <v>19.826510869565215</v>
      </c>
      <c r="P79" s="315"/>
      <c r="Q79" s="315"/>
      <c r="R79" s="331" t="s">
        <v>144</v>
      </c>
      <c r="S79" s="331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70"/>
      <c r="AI79" s="70"/>
      <c r="AJ79" s="70"/>
      <c r="AK79" s="70"/>
      <c r="AL79" s="257"/>
      <c r="AM79" s="83"/>
      <c r="AO79" s="167"/>
      <c r="AP79" s="167"/>
      <c r="AQ79" s="167"/>
      <c r="AR79" s="167"/>
      <c r="AS79" s="167"/>
      <c r="AT79" s="167"/>
      <c r="AU79" s="167"/>
      <c r="AV79" s="167"/>
    </row>
    <row r="80" spans="2:48" ht="15" x14ac:dyDescent="0.25">
      <c r="B80" s="83"/>
      <c r="C80" s="260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307" t="s">
        <v>230</v>
      </c>
      <c r="AI80" s="308"/>
      <c r="AJ80" s="308"/>
      <c r="AK80" s="309"/>
      <c r="AL80" s="257"/>
      <c r="AM80" s="83"/>
      <c r="AO80" s="167"/>
      <c r="AP80" s="167"/>
      <c r="AQ80" s="167"/>
      <c r="AR80" s="167"/>
      <c r="AS80" s="167"/>
      <c r="AT80" s="167"/>
      <c r="AU80" s="167"/>
      <c r="AV80" s="167"/>
    </row>
    <row r="81" spans="2:48" x14ac:dyDescent="0.2">
      <c r="B81" s="83"/>
      <c r="C81" s="260"/>
      <c r="D81" s="133" t="s">
        <v>145</v>
      </c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70"/>
      <c r="AI81" s="70"/>
      <c r="AJ81" s="70"/>
      <c r="AK81" s="70"/>
      <c r="AL81" s="257"/>
      <c r="AM81" s="83"/>
      <c r="AO81" s="167"/>
      <c r="AP81" s="167"/>
      <c r="AQ81" s="167"/>
      <c r="AR81" s="167"/>
      <c r="AS81" s="167"/>
      <c r="AT81" s="167"/>
      <c r="AU81" s="167"/>
      <c r="AV81" s="167"/>
    </row>
    <row r="82" spans="2:48" ht="13.5" thickBot="1" x14ac:dyDescent="0.25">
      <c r="B82" s="83"/>
      <c r="C82" s="261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62"/>
      <c r="AK82" s="262"/>
      <c r="AL82" s="263"/>
      <c r="AM82" s="83"/>
      <c r="AO82" s="167"/>
      <c r="AP82" s="167"/>
      <c r="AQ82" s="167"/>
      <c r="AR82" s="167"/>
      <c r="AS82" s="167"/>
      <c r="AT82" s="167"/>
      <c r="AU82" s="167"/>
      <c r="AV82" s="167"/>
    </row>
    <row r="83" spans="2:48" ht="3" customHeight="1" thickTop="1" x14ac:dyDescent="0.2"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O83" s="167"/>
      <c r="AP83" s="167"/>
      <c r="AQ83" s="167"/>
      <c r="AR83" s="167"/>
      <c r="AS83" s="167"/>
      <c r="AT83" s="167"/>
      <c r="AU83" s="167"/>
      <c r="AV83" s="167"/>
    </row>
    <row r="84" spans="2:48" x14ac:dyDescent="0.2">
      <c r="AO84" s="167"/>
      <c r="AP84" s="167"/>
      <c r="AQ84" s="167"/>
      <c r="AR84" s="167"/>
      <c r="AS84" s="167"/>
      <c r="AT84" s="167"/>
      <c r="AU84" s="167"/>
      <c r="AV84" s="167"/>
    </row>
    <row r="85" spans="2:48" ht="3" customHeight="1" thickBot="1" x14ac:dyDescent="0.25"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O85" s="167"/>
      <c r="AP85" s="167"/>
      <c r="AQ85" s="167"/>
      <c r="AR85" s="167"/>
      <c r="AS85" s="167"/>
      <c r="AT85" s="167"/>
      <c r="AU85" s="167"/>
      <c r="AV85" s="167"/>
    </row>
    <row r="86" spans="2:48" ht="3" customHeight="1" thickTop="1" x14ac:dyDescent="0.2">
      <c r="B86" s="166"/>
      <c r="C86" s="267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9"/>
      <c r="AM86" s="166"/>
      <c r="AO86" s="167"/>
      <c r="AP86" s="167"/>
      <c r="AQ86" s="167"/>
      <c r="AR86" s="167"/>
      <c r="AS86" s="167"/>
      <c r="AT86" s="167"/>
      <c r="AU86" s="167"/>
      <c r="AV86" s="167"/>
    </row>
    <row r="87" spans="2:48" ht="15" x14ac:dyDescent="0.25">
      <c r="B87" s="146"/>
      <c r="C87" s="298" t="s">
        <v>96</v>
      </c>
      <c r="D87" s="299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299"/>
      <c r="AA87" s="299"/>
      <c r="AB87" s="299"/>
      <c r="AC87" s="299"/>
      <c r="AD87" s="299"/>
      <c r="AE87" s="299"/>
      <c r="AF87" s="299"/>
      <c r="AG87" s="299"/>
      <c r="AH87" s="299"/>
      <c r="AI87" s="299"/>
      <c r="AJ87" s="299"/>
      <c r="AK87" s="299"/>
      <c r="AL87" s="300"/>
      <c r="AM87" s="146"/>
    </row>
    <row r="88" spans="2:48" ht="15.75" thickBot="1" x14ac:dyDescent="0.3">
      <c r="B88" s="146"/>
      <c r="C88" s="270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271"/>
      <c r="AM88" s="146"/>
    </row>
    <row r="89" spans="2:48" ht="15.75" x14ac:dyDescent="0.25">
      <c r="B89" s="146"/>
      <c r="C89" s="270"/>
      <c r="D89" s="171"/>
      <c r="E89" s="162"/>
      <c r="F89" s="310" t="s">
        <v>208</v>
      </c>
      <c r="G89" s="310"/>
      <c r="H89" s="310"/>
      <c r="I89" s="310"/>
      <c r="J89" s="310"/>
      <c r="K89" s="170"/>
      <c r="L89" s="325" t="s">
        <v>102</v>
      </c>
      <c r="M89" s="326"/>
      <c r="N89" s="326"/>
      <c r="O89" s="327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68"/>
      <c r="AJ89" s="168"/>
      <c r="AK89" s="168"/>
      <c r="AL89" s="271"/>
      <c r="AM89" s="146"/>
    </row>
    <row r="90" spans="2:48" ht="4.5" customHeight="1" thickBot="1" x14ac:dyDescent="0.3">
      <c r="B90" s="146"/>
      <c r="C90" s="270"/>
      <c r="D90" s="171"/>
      <c r="E90" s="162"/>
      <c r="F90" s="169"/>
      <c r="G90" s="169"/>
      <c r="H90" s="169"/>
      <c r="I90" s="169"/>
      <c r="J90" s="169"/>
      <c r="K90" s="170"/>
      <c r="L90" s="188"/>
      <c r="M90" s="188"/>
      <c r="N90" s="188"/>
      <c r="O90" s="188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68"/>
      <c r="AJ90" s="168"/>
      <c r="AK90" s="168"/>
      <c r="AL90" s="271"/>
      <c r="AM90" s="146"/>
    </row>
    <row r="91" spans="2:48" ht="15.75" x14ac:dyDescent="0.25">
      <c r="B91" s="146"/>
      <c r="C91" s="270"/>
      <c r="D91" s="171"/>
      <c r="E91" s="152"/>
      <c r="F91" s="310" t="s">
        <v>209</v>
      </c>
      <c r="G91" s="310"/>
      <c r="H91" s="310"/>
      <c r="I91" s="310"/>
      <c r="J91" s="310"/>
      <c r="K91" s="170"/>
      <c r="L91" s="311">
        <v>35</v>
      </c>
      <c r="M91" s="312"/>
      <c r="N91" s="199" t="s">
        <v>224</v>
      </c>
      <c r="O91" s="148"/>
      <c r="P91" s="313" t="s">
        <v>210</v>
      </c>
      <c r="Q91" s="313"/>
      <c r="R91" s="313"/>
      <c r="S91" s="311">
        <v>20</v>
      </c>
      <c r="T91" s="312"/>
      <c r="U91" s="199" t="s">
        <v>224</v>
      </c>
      <c r="V91" s="148"/>
      <c r="W91" s="313" t="s">
        <v>211</v>
      </c>
      <c r="X91" s="313"/>
      <c r="Y91" s="313"/>
      <c r="Z91" s="171"/>
      <c r="AA91" s="171"/>
      <c r="AB91" s="171"/>
      <c r="AC91" s="171"/>
      <c r="AD91" s="171"/>
      <c r="AE91" s="171"/>
      <c r="AF91" s="171"/>
      <c r="AG91" s="171"/>
      <c r="AH91" s="171"/>
      <c r="AI91" s="168"/>
      <c r="AJ91" s="168"/>
      <c r="AK91" s="168"/>
      <c r="AL91" s="271"/>
      <c r="AM91" s="146"/>
    </row>
    <row r="92" spans="2:48" ht="4.5" customHeight="1" thickBot="1" x14ac:dyDescent="0.3">
      <c r="B92" s="146"/>
      <c r="C92" s="270"/>
      <c r="D92" s="171"/>
      <c r="E92" s="152"/>
      <c r="F92" s="169"/>
      <c r="G92" s="169"/>
      <c r="H92" s="169"/>
      <c r="I92" s="169"/>
      <c r="J92" s="169"/>
      <c r="K92" s="170"/>
      <c r="L92" s="190"/>
      <c r="M92" s="190"/>
      <c r="N92" s="147"/>
      <c r="O92" s="148"/>
      <c r="P92" s="189"/>
      <c r="Q92" s="189"/>
      <c r="R92" s="189"/>
      <c r="S92" s="190"/>
      <c r="T92" s="190"/>
      <c r="U92" s="147"/>
      <c r="V92" s="148"/>
      <c r="W92" s="189"/>
      <c r="X92" s="189"/>
      <c r="Y92" s="189"/>
      <c r="Z92" s="171"/>
      <c r="AA92" s="171"/>
      <c r="AB92" s="171"/>
      <c r="AC92" s="171"/>
      <c r="AD92" s="171"/>
      <c r="AE92" s="171"/>
      <c r="AF92" s="171"/>
      <c r="AG92" s="171"/>
      <c r="AH92" s="171"/>
      <c r="AI92" s="168"/>
      <c r="AJ92" s="168"/>
      <c r="AK92" s="168"/>
      <c r="AL92" s="271"/>
      <c r="AM92" s="146"/>
    </row>
    <row r="93" spans="2:48" ht="15" x14ac:dyDescent="0.25">
      <c r="B93" s="146"/>
      <c r="C93" s="270"/>
      <c r="D93" s="152"/>
      <c r="E93" s="310" t="s">
        <v>212</v>
      </c>
      <c r="F93" s="310"/>
      <c r="G93" s="310"/>
      <c r="H93" s="310"/>
      <c r="I93" s="310"/>
      <c r="J93" s="310"/>
      <c r="K93" s="173"/>
      <c r="L93" s="311">
        <v>21</v>
      </c>
      <c r="M93" s="312"/>
      <c r="N93" s="191" t="s">
        <v>26</v>
      </c>
      <c r="O93" s="17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74" t="s">
        <v>141</v>
      </c>
      <c r="AH93" s="192"/>
      <c r="AI93" s="168"/>
      <c r="AJ93" s="168"/>
      <c r="AK93" s="168"/>
      <c r="AL93" s="271"/>
      <c r="AM93" s="146"/>
    </row>
    <row r="94" spans="2:48" ht="6" customHeight="1" x14ac:dyDescent="0.25">
      <c r="B94" s="146"/>
      <c r="C94" s="270"/>
      <c r="D94" s="152"/>
      <c r="E94" s="169"/>
      <c r="F94" s="169"/>
      <c r="G94" s="169"/>
      <c r="H94" s="169"/>
      <c r="I94" s="169"/>
      <c r="J94" s="169"/>
      <c r="K94" s="280"/>
      <c r="L94" s="280"/>
      <c r="M94" s="280"/>
      <c r="N94" s="280"/>
      <c r="O94" s="280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74"/>
      <c r="AH94" s="192"/>
      <c r="AI94" s="168"/>
      <c r="AJ94" s="168"/>
      <c r="AK94" s="168"/>
      <c r="AL94" s="271"/>
      <c r="AM94" s="146"/>
    </row>
    <row r="95" spans="2:48" ht="15" x14ac:dyDescent="0.25">
      <c r="B95" s="146"/>
      <c r="C95" s="270"/>
      <c r="D95" s="196"/>
      <c r="E95" s="176" t="s">
        <v>213</v>
      </c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5"/>
      <c r="AH95" s="193"/>
      <c r="AI95" s="168"/>
      <c r="AJ95" s="168"/>
      <c r="AK95" s="168"/>
      <c r="AL95" s="271"/>
      <c r="AM95" s="146"/>
    </row>
    <row r="96" spans="2:48" ht="15" x14ac:dyDescent="0.25">
      <c r="B96" s="146"/>
      <c r="C96" s="270"/>
      <c r="D96" s="196"/>
      <c r="E96" s="70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68"/>
      <c r="AJ96" s="168"/>
      <c r="AK96" s="168"/>
      <c r="AL96" s="271"/>
      <c r="AM96" s="146"/>
    </row>
    <row r="97" spans="2:42" ht="15" x14ac:dyDescent="0.25">
      <c r="B97" s="146"/>
      <c r="C97" s="270"/>
      <c r="D97" s="196"/>
      <c r="E97" s="176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68"/>
      <c r="AJ97" s="168"/>
      <c r="AK97" s="168"/>
      <c r="AL97" s="271"/>
      <c r="AM97" s="146"/>
    </row>
    <row r="98" spans="2:42" ht="15" x14ac:dyDescent="0.25">
      <c r="B98" s="146"/>
      <c r="C98" s="270"/>
      <c r="D98" s="196"/>
      <c r="E98" s="176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68"/>
      <c r="AJ98" s="168"/>
      <c r="AK98" s="168"/>
      <c r="AL98" s="271"/>
      <c r="AM98" s="146"/>
    </row>
    <row r="99" spans="2:42" ht="15.75" thickBot="1" x14ac:dyDescent="0.3">
      <c r="B99" s="146"/>
      <c r="C99" s="270"/>
      <c r="D99" s="152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68"/>
      <c r="AJ99" s="168"/>
      <c r="AK99" s="168"/>
      <c r="AL99" s="271"/>
      <c r="AM99" s="146"/>
    </row>
    <row r="100" spans="2:42" ht="15" x14ac:dyDescent="0.25">
      <c r="B100" s="146"/>
      <c r="C100" s="270"/>
      <c r="D100" s="152"/>
      <c r="E100" s="323" t="s">
        <v>214</v>
      </c>
      <c r="F100" s="323"/>
      <c r="G100" s="311">
        <v>74</v>
      </c>
      <c r="H100" s="312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264"/>
      <c r="AG100" s="265" t="s">
        <v>215</v>
      </c>
      <c r="AH100" s="265"/>
      <c r="AI100" s="168"/>
      <c r="AJ100" s="168"/>
      <c r="AK100" s="168"/>
      <c r="AL100" s="271"/>
      <c r="AM100" s="146"/>
    </row>
    <row r="101" spans="2:42" ht="15.75" thickBot="1" x14ac:dyDescent="0.3">
      <c r="B101" s="146"/>
      <c r="C101" s="270"/>
      <c r="D101" s="197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7"/>
      <c r="AE101" s="177"/>
      <c r="AF101" s="265"/>
      <c r="AG101" s="265" t="s">
        <v>102</v>
      </c>
      <c r="AH101" s="265" t="s">
        <v>216</v>
      </c>
      <c r="AI101" s="168"/>
      <c r="AJ101" s="168"/>
      <c r="AK101" s="168"/>
      <c r="AL101" s="271"/>
      <c r="AM101" s="146"/>
    </row>
    <row r="102" spans="2:42" ht="15" x14ac:dyDescent="0.25">
      <c r="B102" s="146"/>
      <c r="C102" s="270"/>
      <c r="D102" s="198"/>
      <c r="E102" s="301" t="s">
        <v>217</v>
      </c>
      <c r="F102" s="301"/>
      <c r="G102" s="301"/>
      <c r="H102" s="301"/>
      <c r="I102" s="301"/>
      <c r="J102" s="301"/>
      <c r="K102" s="301"/>
      <c r="L102" s="301"/>
      <c r="M102" s="175"/>
      <c r="N102" s="175"/>
      <c r="O102" s="175"/>
      <c r="P102" s="175"/>
      <c r="Q102" s="175"/>
      <c r="R102" s="175"/>
      <c r="S102" s="175"/>
      <c r="T102" s="175"/>
      <c r="U102" s="175"/>
      <c r="V102" s="178" t="s">
        <v>87</v>
      </c>
      <c r="W102" s="179" t="str">
        <f>IF(AF103,"monofásica","Trifásica")</f>
        <v>Trifásica</v>
      </c>
      <c r="X102" s="180"/>
      <c r="Y102" s="175"/>
      <c r="Z102" s="175"/>
      <c r="AA102" s="319" t="s">
        <v>238</v>
      </c>
      <c r="AB102" s="320"/>
      <c r="AC102" s="320"/>
      <c r="AD102" s="320"/>
      <c r="AE102" s="320"/>
      <c r="AF102" s="320"/>
      <c r="AG102" s="321"/>
      <c r="AH102" s="127"/>
      <c r="AI102" s="168"/>
      <c r="AJ102" s="168"/>
      <c r="AK102" s="168"/>
      <c r="AL102" s="271"/>
      <c r="AM102" s="146"/>
    </row>
    <row r="103" spans="2:42" ht="6" customHeight="1" x14ac:dyDescent="0.25">
      <c r="B103" s="146"/>
      <c r="C103" s="270"/>
      <c r="D103" s="198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81" t="s">
        <v>218</v>
      </c>
      <c r="AF103" s="177"/>
      <c r="AG103" s="181" t="s">
        <v>219</v>
      </c>
      <c r="AH103" s="194" t="b">
        <f>IF(AA102="CC Fase-Neutro",TRUE,FALSE)</f>
        <v>1</v>
      </c>
      <c r="AI103" s="168"/>
      <c r="AJ103" s="168"/>
      <c r="AK103" s="168"/>
      <c r="AL103" s="271"/>
      <c r="AM103" s="146"/>
    </row>
    <row r="104" spans="2:42" ht="18.75" x14ac:dyDescent="0.35">
      <c r="B104" s="146"/>
      <c r="C104" s="270"/>
      <c r="D104" s="152"/>
      <c r="E104" s="175"/>
      <c r="F104" s="175"/>
      <c r="G104" s="175"/>
      <c r="H104" s="175"/>
      <c r="I104" s="175"/>
      <c r="J104" s="175"/>
      <c r="K104" s="175"/>
      <c r="L104" s="175"/>
      <c r="M104" s="175"/>
      <c r="N104" s="324" t="s">
        <v>241</v>
      </c>
      <c r="O104" s="324"/>
      <c r="P104" s="322">
        <f>IF(OR(L91=0,L93=0),"",(0.8*AF104)/((AH104)))</f>
        <v>4956.2289562289561</v>
      </c>
      <c r="Q104" s="322"/>
      <c r="R104" s="322"/>
      <c r="S104" s="322"/>
      <c r="T104" s="233" t="s">
        <v>17</v>
      </c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7">
        <f>IF(AH103,230,400)</f>
        <v>230</v>
      </c>
      <c r="AG104" s="182"/>
      <c r="AH104" s="182">
        <f>IF(AH103,AH105*L93/L91+AH105*L93/S91,2*AH105*L93/L91)</f>
        <v>3.7124999999999998E-2</v>
      </c>
      <c r="AI104" s="168"/>
      <c r="AJ104" s="168"/>
      <c r="AK104" s="168"/>
      <c r="AL104" s="271"/>
      <c r="AM104" s="146"/>
      <c r="AP104" s="167"/>
    </row>
    <row r="105" spans="2:42" ht="15" x14ac:dyDescent="0.25">
      <c r="B105" s="146"/>
      <c r="C105" s="270"/>
      <c r="D105" s="196"/>
      <c r="E105" s="175"/>
      <c r="F105" s="175"/>
      <c r="G105" s="175"/>
      <c r="H105" s="175"/>
      <c r="I105" s="175"/>
      <c r="J105" s="175"/>
      <c r="K105" s="175"/>
      <c r="L105" s="175"/>
      <c r="M105" s="175"/>
      <c r="N105" s="183" t="str">
        <f>IF(AF103,IF(AH103=FALSE,"Circuito monofásico, não é possivel CC Fase-Fase",""),"")</f>
        <v/>
      </c>
      <c r="O105" s="175"/>
      <c r="P105" s="175"/>
      <c r="Q105" s="175"/>
      <c r="R105" s="175"/>
      <c r="S105" s="175"/>
      <c r="T105" s="175"/>
      <c r="U105" s="175"/>
      <c r="V105" s="175"/>
      <c r="W105" s="7"/>
      <c r="X105" s="175"/>
      <c r="Y105" s="175"/>
      <c r="Z105" s="175"/>
      <c r="AA105" s="175"/>
      <c r="AB105" s="175"/>
      <c r="AC105" s="175"/>
      <c r="AD105" s="175"/>
      <c r="AE105" s="175"/>
      <c r="AF105" s="177"/>
      <c r="AG105" s="182"/>
      <c r="AH105" s="182">
        <f>IF(AH103,0.0225,0.036)</f>
        <v>2.2499999999999999E-2</v>
      </c>
      <c r="AI105" s="168"/>
      <c r="AJ105" s="168"/>
      <c r="AK105" s="168"/>
      <c r="AL105" s="271"/>
      <c r="AM105" s="146"/>
    </row>
    <row r="106" spans="2:42" ht="15" x14ac:dyDescent="0.25">
      <c r="B106" s="146"/>
      <c r="C106" s="270"/>
      <c r="D106" s="196"/>
      <c r="E106" s="301" t="s">
        <v>220</v>
      </c>
      <c r="F106" s="301"/>
      <c r="G106" s="301"/>
      <c r="H106" s="301"/>
      <c r="I106" s="301"/>
      <c r="J106" s="301"/>
      <c r="K106" s="301"/>
      <c r="L106" s="301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84"/>
      <c r="AH106" s="175"/>
      <c r="AI106" s="168"/>
      <c r="AJ106" s="168"/>
      <c r="AK106" s="168"/>
      <c r="AL106" s="271"/>
      <c r="AM106" s="146"/>
    </row>
    <row r="107" spans="2:42" ht="18.75" x14ac:dyDescent="0.35">
      <c r="B107" s="146"/>
      <c r="C107" s="270"/>
      <c r="D107" s="196"/>
      <c r="E107" s="175"/>
      <c r="F107" s="175"/>
      <c r="G107" s="175"/>
      <c r="H107" s="175"/>
      <c r="I107" s="175"/>
      <c r="J107" s="175"/>
      <c r="K107" s="175"/>
      <c r="L107" s="317" t="s">
        <v>221</v>
      </c>
      <c r="M107" s="317"/>
      <c r="N107" s="317"/>
      <c r="O107" s="317"/>
      <c r="P107" s="318">
        <f>G100*(MIN(L91,S91))/SQRT(5)</f>
        <v>661.87612133993775</v>
      </c>
      <c r="Q107" s="318"/>
      <c r="R107" s="318"/>
      <c r="S107" s="318"/>
      <c r="T107" s="232" t="s">
        <v>17</v>
      </c>
      <c r="U107" s="175"/>
      <c r="V107" s="7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95"/>
      <c r="AI107" s="168"/>
      <c r="AJ107" s="168"/>
      <c r="AK107" s="168"/>
      <c r="AL107" s="271"/>
      <c r="AM107" s="146"/>
    </row>
    <row r="108" spans="2:42" ht="17.25" x14ac:dyDescent="0.25">
      <c r="B108" s="146"/>
      <c r="C108" s="270"/>
      <c r="D108" s="196"/>
      <c r="E108" s="175"/>
      <c r="F108" s="175"/>
      <c r="G108" s="175"/>
      <c r="H108" s="175"/>
      <c r="I108" s="175"/>
      <c r="J108" s="175"/>
      <c r="K108" s="175"/>
      <c r="L108" s="179" t="s">
        <v>222</v>
      </c>
      <c r="M108" s="266"/>
      <c r="N108" s="266"/>
      <c r="O108" s="266"/>
      <c r="P108" s="179"/>
      <c r="Q108" s="314">
        <f>MIN(L91,S91)</f>
        <v>20</v>
      </c>
      <c r="R108" s="314"/>
      <c r="S108" s="185" t="s">
        <v>223</v>
      </c>
      <c r="T108" s="179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84"/>
      <c r="AH108" s="175"/>
      <c r="AI108" s="168"/>
      <c r="AJ108" s="168"/>
      <c r="AK108" s="168"/>
      <c r="AL108" s="271"/>
      <c r="AM108" s="146"/>
    </row>
    <row r="109" spans="2:42" ht="15.75" x14ac:dyDescent="0.25">
      <c r="B109" s="146"/>
      <c r="C109" s="270"/>
      <c r="D109" s="152"/>
      <c r="E109" s="152"/>
      <c r="F109" s="152"/>
      <c r="G109" s="152"/>
      <c r="H109" s="186"/>
      <c r="I109" s="186"/>
      <c r="J109" s="187"/>
      <c r="K109" s="187"/>
      <c r="L109" s="18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227"/>
      <c r="AI109" s="227"/>
      <c r="AJ109" s="227"/>
      <c r="AK109" s="227"/>
      <c r="AL109" s="271"/>
      <c r="AM109" s="146"/>
    </row>
    <row r="110" spans="2:42" ht="15" x14ac:dyDescent="0.25">
      <c r="B110" s="146"/>
      <c r="C110" s="270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68"/>
      <c r="AJ110" s="168"/>
      <c r="AK110" s="168"/>
      <c r="AL110" s="271"/>
      <c r="AM110" s="146"/>
    </row>
    <row r="111" spans="2:42" ht="15" x14ac:dyDescent="0.25">
      <c r="B111" s="146"/>
      <c r="C111" s="270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271"/>
      <c r="AM111" s="146"/>
    </row>
    <row r="112" spans="2:42" ht="4.5" customHeight="1" thickBot="1" x14ac:dyDescent="0.25">
      <c r="B112" s="166"/>
      <c r="C112" s="272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4"/>
      <c r="AI112" s="274"/>
      <c r="AJ112" s="274"/>
      <c r="AK112" s="274"/>
      <c r="AL112" s="275"/>
      <c r="AM112" s="166"/>
    </row>
    <row r="113" spans="2:41" ht="3" customHeight="1" thickTop="1" x14ac:dyDescent="0.2"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</row>
    <row r="114" spans="2:41" x14ac:dyDescent="0.2"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</row>
    <row r="115" spans="2:41" ht="3" customHeight="1" thickBot="1" x14ac:dyDescent="0.25"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</row>
    <row r="116" spans="2:41" ht="3" customHeight="1" thickTop="1" x14ac:dyDescent="0.2">
      <c r="B116" s="166"/>
      <c r="C116" s="267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9"/>
      <c r="AM116" s="166"/>
    </row>
    <row r="117" spans="2:41" ht="15" x14ac:dyDescent="0.25">
      <c r="B117" s="146"/>
      <c r="C117" s="298" t="s">
        <v>207</v>
      </c>
      <c r="D117" s="299"/>
      <c r="E117" s="299"/>
      <c r="F117" s="299"/>
      <c r="G117" s="299"/>
      <c r="H117" s="299"/>
      <c r="I117" s="299"/>
      <c r="J117" s="299"/>
      <c r="K117" s="299"/>
      <c r="L117" s="299"/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300"/>
      <c r="AM117" s="146"/>
    </row>
    <row r="118" spans="2:41" ht="15" x14ac:dyDescent="0.25">
      <c r="B118" s="146"/>
      <c r="C118" s="270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271"/>
      <c r="AM118" s="146"/>
      <c r="AO118" s="224">
        <v>2</v>
      </c>
    </row>
    <row r="119" spans="2:41" ht="15.75" thickBot="1" x14ac:dyDescent="0.3">
      <c r="B119" s="146"/>
      <c r="C119" s="270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62"/>
      <c r="AH119" s="152"/>
      <c r="AI119" s="168"/>
      <c r="AJ119" s="168"/>
      <c r="AK119" s="168"/>
      <c r="AL119" s="271"/>
      <c r="AM119" s="146"/>
      <c r="AO119" s="224">
        <v>4</v>
      </c>
    </row>
    <row r="120" spans="2:41" ht="19.5" x14ac:dyDescent="0.35">
      <c r="B120" s="146"/>
      <c r="C120" s="270"/>
      <c r="D120" s="196"/>
      <c r="E120" s="301" t="s">
        <v>24</v>
      </c>
      <c r="F120" s="301"/>
      <c r="G120" s="301"/>
      <c r="H120" s="301"/>
      <c r="I120" s="302" t="s">
        <v>246</v>
      </c>
      <c r="J120" s="303"/>
      <c r="K120" s="303"/>
      <c r="L120" s="303"/>
      <c r="M120" s="304"/>
      <c r="N120" s="201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162"/>
      <c r="Z120" s="285" t="s">
        <v>225</v>
      </c>
      <c r="AA120" s="285"/>
      <c r="AB120" s="289">
        <v>77</v>
      </c>
      <c r="AC120" s="290"/>
      <c r="AD120" s="291"/>
      <c r="AE120" s="172" t="s">
        <v>17</v>
      </c>
      <c r="AF120" s="152"/>
      <c r="AG120" s="162"/>
      <c r="AH120" s="152"/>
      <c r="AI120" s="168"/>
      <c r="AJ120" s="168"/>
      <c r="AK120" s="168"/>
      <c r="AL120" s="271"/>
      <c r="AM120" s="146"/>
      <c r="AO120" s="224">
        <v>6</v>
      </c>
    </row>
    <row r="121" spans="2:41" ht="4.5" customHeight="1" thickBot="1" x14ac:dyDescent="0.3">
      <c r="B121" s="146"/>
      <c r="C121" s="270"/>
      <c r="D121" s="196"/>
      <c r="E121" s="200"/>
      <c r="F121" s="200"/>
      <c r="G121" s="200"/>
      <c r="H121" s="200"/>
      <c r="I121" s="10"/>
      <c r="J121" s="10"/>
      <c r="K121" s="10"/>
      <c r="L121" s="10"/>
      <c r="M121" s="10"/>
      <c r="N121" s="201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162"/>
      <c r="Z121" s="285" t="s">
        <v>226</v>
      </c>
      <c r="AA121" s="285"/>
      <c r="AB121" s="70"/>
      <c r="AC121" s="212"/>
      <c r="AD121" s="212"/>
      <c r="AE121" s="280" t="s">
        <v>17</v>
      </c>
      <c r="AF121" s="152"/>
      <c r="AG121" s="162"/>
      <c r="AH121" s="152"/>
      <c r="AI121" s="168"/>
      <c r="AJ121" s="168"/>
      <c r="AK121" s="168"/>
      <c r="AL121" s="271"/>
      <c r="AM121" s="146"/>
      <c r="AO121" s="224">
        <v>8</v>
      </c>
    </row>
    <row r="122" spans="2:41" ht="15.75" x14ac:dyDescent="0.25">
      <c r="B122" s="146"/>
      <c r="C122" s="270"/>
      <c r="D122" s="152"/>
      <c r="E122" s="152"/>
      <c r="F122" s="7"/>
      <c r="G122" s="7"/>
      <c r="H122" s="7"/>
      <c r="I122" s="7"/>
      <c r="J122" s="7"/>
      <c r="K122" s="152"/>
      <c r="L122" s="65"/>
      <c r="M122" s="152"/>
      <c r="N122" s="152"/>
      <c r="O122" s="152"/>
      <c r="P122" s="152"/>
      <c r="Q122" s="152"/>
      <c r="R122" s="202"/>
      <c r="S122" s="152"/>
      <c r="T122" s="152"/>
      <c r="U122" s="152"/>
      <c r="V122" s="152"/>
      <c r="W122" s="152"/>
      <c r="X122" s="152"/>
      <c r="Y122" s="152"/>
      <c r="Z122" s="285"/>
      <c r="AA122" s="285"/>
      <c r="AB122" s="289">
        <v>89</v>
      </c>
      <c r="AC122" s="290"/>
      <c r="AD122" s="291"/>
      <c r="AE122" s="280"/>
      <c r="AF122" s="152"/>
      <c r="AG122" s="152"/>
      <c r="AH122" s="152"/>
      <c r="AI122" s="168"/>
      <c r="AJ122" s="168"/>
      <c r="AK122" s="168"/>
      <c r="AL122" s="271"/>
      <c r="AM122" s="146"/>
      <c r="AO122" s="224">
        <v>10</v>
      </c>
    </row>
    <row r="123" spans="2:41" ht="16.5" x14ac:dyDescent="0.3">
      <c r="B123" s="146"/>
      <c r="C123" s="270"/>
      <c r="D123" s="162"/>
      <c r="E123" s="281" t="s">
        <v>227</v>
      </c>
      <c r="F123" s="281"/>
      <c r="G123" s="305">
        <v>80</v>
      </c>
      <c r="H123" s="306"/>
      <c r="I123" s="7" t="s">
        <v>17</v>
      </c>
      <c r="J123" s="281" t="s">
        <v>228</v>
      </c>
      <c r="K123" s="281"/>
      <c r="L123" s="296">
        <f>IF(I120="Fusível",(VLOOKUP(G123,Tabela!A11:B29,2,FALSE)),(VLOOKUP(G123,Tabela!A33:B43,2,FALSE)))</f>
        <v>128</v>
      </c>
      <c r="M123" s="297"/>
      <c r="N123" s="7" t="s">
        <v>17</v>
      </c>
      <c r="O123" s="7"/>
      <c r="P123" s="7"/>
      <c r="Q123" s="7"/>
      <c r="R123" s="7"/>
      <c r="S123" s="65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74"/>
      <c r="AI123" s="168"/>
      <c r="AJ123" s="168"/>
      <c r="AK123" s="168"/>
      <c r="AL123" s="271"/>
      <c r="AM123" s="146"/>
      <c r="AO123" s="224">
        <v>12</v>
      </c>
    </row>
    <row r="124" spans="2:41" ht="15" x14ac:dyDescent="0.25">
      <c r="B124" s="146"/>
      <c r="C124" s="270"/>
      <c r="D124" s="152"/>
      <c r="E124" s="196"/>
      <c r="F124" s="196"/>
      <c r="G124" s="196"/>
      <c r="H124" s="196"/>
      <c r="I124" s="196"/>
      <c r="J124" s="170"/>
      <c r="K124" s="173"/>
      <c r="L124" s="173"/>
      <c r="M124" s="170"/>
      <c r="N124" s="17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213"/>
      <c r="AI124" s="168"/>
      <c r="AJ124" s="168"/>
      <c r="AK124" s="168"/>
      <c r="AL124" s="271"/>
      <c r="AM124" s="146"/>
      <c r="AO124" s="224">
        <v>16</v>
      </c>
    </row>
    <row r="125" spans="2:41" ht="17.25" thickBot="1" x14ac:dyDescent="0.35">
      <c r="B125" s="146"/>
      <c r="C125" s="270"/>
      <c r="D125" s="196"/>
      <c r="E125" s="196"/>
      <c r="F125" s="196"/>
      <c r="G125" s="196"/>
      <c r="H125" s="196"/>
      <c r="I125" s="196"/>
      <c r="J125" s="173"/>
      <c r="K125" s="173"/>
      <c r="L125" s="173"/>
      <c r="M125" s="172"/>
      <c r="N125" s="172"/>
      <c r="O125" s="152"/>
      <c r="P125" s="153" t="s">
        <v>189</v>
      </c>
      <c r="Q125" s="153"/>
      <c r="R125" s="276"/>
      <c r="S125" s="276"/>
      <c r="T125" s="281" t="s">
        <v>190</v>
      </c>
      <c r="U125" s="281"/>
      <c r="V125" s="277"/>
      <c r="W125" s="277"/>
      <c r="X125" s="281" t="s">
        <v>191</v>
      </c>
      <c r="Y125" s="281"/>
      <c r="Z125" s="281"/>
      <c r="AA125" s="152"/>
      <c r="AB125" s="152"/>
      <c r="AC125" s="152"/>
      <c r="AD125" s="192"/>
      <c r="AE125" s="192"/>
      <c r="AF125" s="192"/>
      <c r="AG125" s="203"/>
      <c r="AH125" s="192"/>
      <c r="AI125" s="168"/>
      <c r="AJ125" s="168"/>
      <c r="AK125" s="168"/>
      <c r="AL125" s="271"/>
      <c r="AM125" s="146"/>
      <c r="AO125" s="224">
        <v>20</v>
      </c>
    </row>
    <row r="126" spans="2:41" ht="15.75" thickBot="1" x14ac:dyDescent="0.3">
      <c r="B126" s="146"/>
      <c r="C126" s="270"/>
      <c r="D126" s="152"/>
      <c r="E126" s="169"/>
      <c r="F126" s="169"/>
      <c r="G126" s="7"/>
      <c r="H126" s="7"/>
      <c r="I126" s="7"/>
      <c r="J126" s="7"/>
      <c r="K126" s="7"/>
      <c r="L126" s="7"/>
      <c r="M126" s="7"/>
      <c r="N126" s="172"/>
      <c r="O126" s="282">
        <f>AB120</f>
        <v>77</v>
      </c>
      <c r="P126" s="283"/>
      <c r="Q126" s="283"/>
      <c r="R126" s="204" t="s">
        <v>17</v>
      </c>
      <c r="S126" s="205" t="s">
        <v>31</v>
      </c>
      <c r="T126" s="284">
        <f>G123</f>
        <v>80</v>
      </c>
      <c r="U126" s="284"/>
      <c r="V126" s="206" t="s">
        <v>17</v>
      </c>
      <c r="W126" s="205" t="s">
        <v>31</v>
      </c>
      <c r="X126" s="284">
        <f>AB122</f>
        <v>89</v>
      </c>
      <c r="Y126" s="284"/>
      <c r="Z126" s="284"/>
      <c r="AA126" s="207" t="s">
        <v>17</v>
      </c>
      <c r="AB126" s="152"/>
      <c r="AC126" s="152"/>
      <c r="AD126" s="192"/>
      <c r="AE126" s="192"/>
      <c r="AF126" s="192"/>
      <c r="AG126" s="203"/>
      <c r="AH126" s="192"/>
      <c r="AI126" s="168"/>
      <c r="AJ126" s="168"/>
      <c r="AK126" s="168"/>
      <c r="AL126" s="271"/>
      <c r="AM126" s="146"/>
      <c r="AO126" s="224">
        <v>25</v>
      </c>
    </row>
    <row r="127" spans="2:41" ht="15" x14ac:dyDescent="0.25">
      <c r="B127" s="146"/>
      <c r="C127" s="270"/>
      <c r="D127" s="197"/>
      <c r="E127" s="152"/>
      <c r="F127" s="152"/>
      <c r="G127" s="152"/>
      <c r="H127" s="152"/>
      <c r="I127" s="152"/>
      <c r="J127" s="7"/>
      <c r="K127" s="7"/>
      <c r="L127" s="197"/>
      <c r="M127" s="152"/>
      <c r="N127" s="162"/>
      <c r="O127" s="162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7"/>
      <c r="AA127" s="152"/>
      <c r="AB127" s="152"/>
      <c r="AC127" s="152"/>
      <c r="AD127" s="192"/>
      <c r="AE127" s="192"/>
      <c r="AF127" s="192"/>
      <c r="AG127" s="203"/>
      <c r="AH127" s="192"/>
      <c r="AI127" s="168"/>
      <c r="AJ127" s="168"/>
      <c r="AK127" s="168"/>
      <c r="AL127" s="271"/>
      <c r="AM127" s="146"/>
      <c r="AO127" s="224">
        <v>32</v>
      </c>
    </row>
    <row r="128" spans="2:41" ht="17.25" thickBot="1" x14ac:dyDescent="0.35">
      <c r="B128" s="146"/>
      <c r="C128" s="270"/>
      <c r="D128" s="198"/>
      <c r="E128" s="152"/>
      <c r="F128" s="152"/>
      <c r="G128" s="152"/>
      <c r="H128" s="152"/>
      <c r="I128" s="7"/>
      <c r="J128" s="7"/>
      <c r="K128" s="7"/>
      <c r="L128" s="7"/>
      <c r="M128" s="7"/>
      <c r="N128" s="208"/>
      <c r="O128" s="7"/>
      <c r="P128" s="208"/>
      <c r="Q128" s="281" t="s">
        <v>195</v>
      </c>
      <c r="R128" s="281"/>
      <c r="S128" s="277"/>
      <c r="T128" s="276"/>
      <c r="U128" s="276"/>
      <c r="V128" s="276"/>
      <c r="W128" s="281" t="s">
        <v>196</v>
      </c>
      <c r="X128" s="281"/>
      <c r="Y128" s="281"/>
      <c r="Z128" s="7"/>
      <c r="AA128" s="7"/>
      <c r="AB128" s="152"/>
      <c r="AC128" s="152"/>
      <c r="AD128" s="152"/>
      <c r="AE128" s="152"/>
      <c r="AF128" s="152"/>
      <c r="AG128" s="152"/>
      <c r="AH128" s="152"/>
      <c r="AI128" s="168"/>
      <c r="AJ128" s="168"/>
      <c r="AK128" s="168"/>
      <c r="AL128" s="271"/>
      <c r="AM128" s="146"/>
      <c r="AO128" s="224">
        <v>40</v>
      </c>
    </row>
    <row r="129" spans="2:41" ht="15.75" thickBot="1" x14ac:dyDescent="0.3">
      <c r="B129" s="146"/>
      <c r="C129" s="270"/>
      <c r="D129" s="198"/>
      <c r="E129" s="152"/>
      <c r="F129" s="152"/>
      <c r="G129" s="152"/>
      <c r="H129" s="152"/>
      <c r="I129" s="152"/>
      <c r="J129" s="152"/>
      <c r="K129" s="152"/>
      <c r="L129" s="7"/>
      <c r="M129" s="7"/>
      <c r="N129" s="7"/>
      <c r="O129" s="7"/>
      <c r="P129" s="292">
        <f>L123</f>
        <v>128</v>
      </c>
      <c r="Q129" s="293"/>
      <c r="R129" s="293"/>
      <c r="S129" s="209" t="s">
        <v>17</v>
      </c>
      <c r="T129" s="294" t="s">
        <v>31</v>
      </c>
      <c r="U129" s="294"/>
      <c r="V129" s="210"/>
      <c r="W129" s="295">
        <f>1.45*AB122</f>
        <v>129.04999999999998</v>
      </c>
      <c r="X129" s="295"/>
      <c r="Y129" s="295"/>
      <c r="Z129" s="211" t="s">
        <v>17</v>
      </c>
      <c r="AA129" s="7"/>
      <c r="AB129" s="152"/>
      <c r="AC129" s="152"/>
      <c r="AD129" s="152"/>
      <c r="AE129" s="152"/>
      <c r="AF129" s="152"/>
      <c r="AG129" s="152"/>
      <c r="AH129" s="152"/>
      <c r="AI129" s="168"/>
      <c r="AJ129" s="168"/>
      <c r="AK129" s="168"/>
      <c r="AL129" s="271"/>
      <c r="AM129" s="146"/>
      <c r="AO129" s="224">
        <v>50</v>
      </c>
    </row>
    <row r="130" spans="2:41" ht="15" x14ac:dyDescent="0.25">
      <c r="B130" s="146"/>
      <c r="C130" s="270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68"/>
      <c r="AJ130" s="168"/>
      <c r="AK130" s="168"/>
      <c r="AL130" s="271"/>
      <c r="AM130" s="146"/>
      <c r="AO130" s="224">
        <v>63</v>
      </c>
    </row>
    <row r="131" spans="2:41" ht="15" x14ac:dyDescent="0.25">
      <c r="B131" s="146"/>
      <c r="C131" s="270"/>
      <c r="D131" s="196"/>
      <c r="E131" s="196"/>
      <c r="F131" s="196"/>
      <c r="G131" s="196"/>
      <c r="H131" s="196"/>
      <c r="I131" s="196"/>
      <c r="J131" s="196"/>
      <c r="K131" s="196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286" t="s">
        <v>230</v>
      </c>
      <c r="AI131" s="287"/>
      <c r="AJ131" s="287"/>
      <c r="AK131" s="288"/>
      <c r="AL131" s="271"/>
      <c r="AM131" s="146"/>
      <c r="AO131" s="224">
        <v>80</v>
      </c>
    </row>
    <row r="132" spans="2:41" ht="15" x14ac:dyDescent="0.25">
      <c r="B132" s="146"/>
      <c r="C132" s="270"/>
      <c r="D132" s="196"/>
      <c r="E132" s="196"/>
      <c r="F132" s="196"/>
      <c r="G132" s="196"/>
      <c r="H132" s="196"/>
      <c r="I132" s="196"/>
      <c r="J132" s="196"/>
      <c r="K132" s="276" t="s">
        <v>198</v>
      </c>
      <c r="L132" s="276"/>
      <c r="M132" s="196"/>
      <c r="N132" s="7"/>
      <c r="O132" s="7"/>
      <c r="P132" s="7"/>
      <c r="Q132" s="7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7"/>
      <c r="AG132" s="7"/>
      <c r="AH132" s="34"/>
      <c r="AI132" s="168"/>
      <c r="AJ132" s="168"/>
      <c r="AK132" s="168"/>
      <c r="AL132" s="271"/>
      <c r="AM132" s="146"/>
      <c r="AO132" s="224">
        <v>100</v>
      </c>
    </row>
    <row r="133" spans="2:41" ht="15" x14ac:dyDescent="0.25">
      <c r="B133" s="146"/>
      <c r="C133" s="270"/>
      <c r="D133" s="196"/>
      <c r="E133" s="196"/>
      <c r="F133" s="196"/>
      <c r="G133" s="196"/>
      <c r="H133" s="196"/>
      <c r="I133" s="196"/>
      <c r="J133" s="196"/>
      <c r="K133" s="278" t="str">
        <f>IF(O126&gt;T126,Tabela!B52,IF(T126&gt;X126,Tabela!B53,IF(P129&gt;W129,Tabela!B54,"Condições satisfeitas")))</f>
        <v>Condições satisfeitas</v>
      </c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  <c r="AL133" s="271"/>
      <c r="AM133" s="146"/>
      <c r="AO133" s="224">
        <v>125</v>
      </c>
    </row>
    <row r="134" spans="2:41" ht="15.75" x14ac:dyDescent="0.25">
      <c r="B134" s="146"/>
      <c r="C134" s="270"/>
      <c r="D134" s="152"/>
      <c r="E134" s="152"/>
      <c r="F134" s="152"/>
      <c r="G134" s="152"/>
      <c r="H134" s="186"/>
      <c r="I134" s="186"/>
      <c r="J134" s="187"/>
      <c r="K134" s="279" t="str">
        <f>IF(O126&gt;T126,Tabela!C52,IF(T126&gt;X126,Tabela!C53,IF(P129&gt;W129,Tabela!C54,"")))</f>
        <v/>
      </c>
      <c r="L134" s="279"/>
      <c r="M134" s="279"/>
      <c r="N134" s="279"/>
      <c r="O134" s="279"/>
      <c r="P134" s="279"/>
      <c r="Q134" s="279"/>
      <c r="R134" s="279"/>
      <c r="S134" s="279"/>
      <c r="T134" s="279"/>
      <c r="U134" s="279"/>
      <c r="V134" s="279"/>
      <c r="W134" s="279"/>
      <c r="X134" s="279"/>
      <c r="Y134" s="279"/>
      <c r="Z134" s="279"/>
      <c r="AA134" s="279"/>
      <c r="AB134" s="279"/>
      <c r="AC134" s="279"/>
      <c r="AD134" s="279"/>
      <c r="AE134" s="279"/>
      <c r="AF134" s="279"/>
      <c r="AG134" s="279"/>
      <c r="AH134" s="279"/>
      <c r="AI134" s="279"/>
      <c r="AJ134" s="279"/>
      <c r="AK134" s="279"/>
      <c r="AL134" s="271"/>
      <c r="AM134" s="146"/>
      <c r="AO134" s="224">
        <v>160</v>
      </c>
    </row>
    <row r="135" spans="2:41" ht="15" x14ac:dyDescent="0.25">
      <c r="B135" s="146"/>
      <c r="C135" s="270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68"/>
      <c r="AJ135" s="168"/>
      <c r="AK135" s="168"/>
      <c r="AL135" s="271"/>
      <c r="AM135" s="146"/>
      <c r="AO135" s="224">
        <v>200</v>
      </c>
    </row>
    <row r="136" spans="2:41" ht="3" customHeight="1" thickBot="1" x14ac:dyDescent="0.25">
      <c r="B136" s="166"/>
      <c r="C136" s="272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273"/>
      <c r="AG136" s="273"/>
      <c r="AH136" s="274"/>
      <c r="AI136" s="274"/>
      <c r="AJ136" s="274"/>
      <c r="AK136" s="274"/>
      <c r="AL136" s="275"/>
      <c r="AM136" s="166"/>
      <c r="AO136" s="224">
        <v>250</v>
      </c>
    </row>
    <row r="137" spans="2:41" ht="3" customHeight="1" thickTop="1" x14ac:dyDescent="0.2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</row>
  </sheetData>
  <sheetProtection password="C5ED" sheet="1" selectLockedCells="1"/>
  <mergeCells count="165">
    <mergeCell ref="D25:K25"/>
    <mergeCell ref="Z36:AB36"/>
    <mergeCell ref="R34:V34"/>
    <mergeCell ref="C32:AL32"/>
    <mergeCell ref="AD28:AE28"/>
    <mergeCell ref="AF28:AI28"/>
    <mergeCell ref="W30:AA30"/>
    <mergeCell ref="AD23:AE23"/>
    <mergeCell ref="L28:N28"/>
    <mergeCell ref="D28:K28"/>
    <mergeCell ref="O28:T28"/>
    <mergeCell ref="U28:AB28"/>
    <mergeCell ref="O27:T27"/>
    <mergeCell ref="U27:AB27"/>
    <mergeCell ref="O21:T21"/>
    <mergeCell ref="O22:T22"/>
    <mergeCell ref="U22:AB22"/>
    <mergeCell ref="L20:N20"/>
    <mergeCell ref="O20:T20"/>
    <mergeCell ref="AF23:AI23"/>
    <mergeCell ref="O19:T19"/>
    <mergeCell ref="L17:N17"/>
    <mergeCell ref="L27:N27"/>
    <mergeCell ref="O12:T12"/>
    <mergeCell ref="D11:K11"/>
    <mergeCell ref="D12:K12"/>
    <mergeCell ref="D13:K13"/>
    <mergeCell ref="L18:N18"/>
    <mergeCell ref="O18:T18"/>
    <mergeCell ref="D16:K16"/>
    <mergeCell ref="D17:K17"/>
    <mergeCell ref="L12:N12"/>
    <mergeCell ref="L14:N14"/>
    <mergeCell ref="L15:N15"/>
    <mergeCell ref="L11:N11"/>
    <mergeCell ref="O11:T11"/>
    <mergeCell ref="L13:N13"/>
    <mergeCell ref="D18:K18"/>
    <mergeCell ref="D14:K14"/>
    <mergeCell ref="O15:T15"/>
    <mergeCell ref="O16:T16"/>
    <mergeCell ref="O14:T14"/>
    <mergeCell ref="D15:K15"/>
    <mergeCell ref="O13:T13"/>
    <mergeCell ref="L16:N16"/>
    <mergeCell ref="O17:T17"/>
    <mergeCell ref="C2:AK2"/>
    <mergeCell ref="O9:T9"/>
    <mergeCell ref="D4:K4"/>
    <mergeCell ref="D7:K7"/>
    <mergeCell ref="L7:N7"/>
    <mergeCell ref="O7:T7"/>
    <mergeCell ref="L8:N8"/>
    <mergeCell ref="L10:N10"/>
    <mergeCell ref="D8:K8"/>
    <mergeCell ref="D10:K10"/>
    <mergeCell ref="D6:K6"/>
    <mergeCell ref="L6:N6"/>
    <mergeCell ref="O6:T6"/>
    <mergeCell ref="O8:T8"/>
    <mergeCell ref="O10:T10"/>
    <mergeCell ref="D9:K9"/>
    <mergeCell ref="L9:N9"/>
    <mergeCell ref="AH44:AK44"/>
    <mergeCell ref="AH66:AK66"/>
    <mergeCell ref="W44:AA44"/>
    <mergeCell ref="I50:AF50"/>
    <mergeCell ref="AG50:AK50"/>
    <mergeCell ref="AG52:AK52"/>
    <mergeCell ref="I52:AE52"/>
    <mergeCell ref="C57:AL57"/>
    <mergeCell ref="D59:K59"/>
    <mergeCell ref="L59:N59"/>
    <mergeCell ref="AD71:AF71"/>
    <mergeCell ref="D42:K42"/>
    <mergeCell ref="L42:N42"/>
    <mergeCell ref="O42:T42"/>
    <mergeCell ref="D41:K41"/>
    <mergeCell ref="L41:N41"/>
    <mergeCell ref="O41:T41"/>
    <mergeCell ref="L22:N22"/>
    <mergeCell ref="D19:K19"/>
    <mergeCell ref="L19:N19"/>
    <mergeCell ref="D39:K39"/>
    <mergeCell ref="D27:K27"/>
    <mergeCell ref="D23:K23"/>
    <mergeCell ref="D61:K61"/>
    <mergeCell ref="L61:R61"/>
    <mergeCell ref="D63:J63"/>
    <mergeCell ref="L63:R63"/>
    <mergeCell ref="L21:N21"/>
    <mergeCell ref="D22:K22"/>
    <mergeCell ref="D20:K20"/>
    <mergeCell ref="D21:K21"/>
    <mergeCell ref="AC22:AJ22"/>
    <mergeCell ref="U23:V23"/>
    <mergeCell ref="O23:T23"/>
    <mergeCell ref="Z65:AA65"/>
    <mergeCell ref="L73:N73"/>
    <mergeCell ref="D73:K73"/>
    <mergeCell ref="R79:S79"/>
    <mergeCell ref="L79:N79"/>
    <mergeCell ref="Z71:AB71"/>
    <mergeCell ref="L71:V71"/>
    <mergeCell ref="L75:R75"/>
    <mergeCell ref="D77:N77"/>
    <mergeCell ref="X71:Y71"/>
    <mergeCell ref="V65:Y65"/>
    <mergeCell ref="D65:N65"/>
    <mergeCell ref="O65:Q65"/>
    <mergeCell ref="O77:Q77"/>
    <mergeCell ref="L67:M67"/>
    <mergeCell ref="N67:P67"/>
    <mergeCell ref="R67:S67"/>
    <mergeCell ref="T67:V67"/>
    <mergeCell ref="C69:AL69"/>
    <mergeCell ref="E93:J93"/>
    <mergeCell ref="L93:M93"/>
    <mergeCell ref="S91:T91"/>
    <mergeCell ref="W91:Y91"/>
    <mergeCell ref="F89:J89"/>
    <mergeCell ref="Q108:R108"/>
    <mergeCell ref="Q128:R128"/>
    <mergeCell ref="W128:Y128"/>
    <mergeCell ref="O79:Q79"/>
    <mergeCell ref="D75:K75"/>
    <mergeCell ref="L107:O107"/>
    <mergeCell ref="P107:S107"/>
    <mergeCell ref="K94:O94"/>
    <mergeCell ref="AA102:AG102"/>
    <mergeCell ref="P104:S104"/>
    <mergeCell ref="E100:F100"/>
    <mergeCell ref="G100:H100"/>
    <mergeCell ref="E102:L102"/>
    <mergeCell ref="N104:O104"/>
    <mergeCell ref="L89:O89"/>
    <mergeCell ref="F91:J91"/>
    <mergeCell ref="L91:M91"/>
    <mergeCell ref="P91:R91"/>
    <mergeCell ref="C117:AL117"/>
    <mergeCell ref="E106:L106"/>
    <mergeCell ref="AB120:AD120"/>
    <mergeCell ref="E120:H120"/>
    <mergeCell ref="I120:M120"/>
    <mergeCell ref="Z120:AA120"/>
    <mergeCell ref="E123:F123"/>
    <mergeCell ref="G123:H123"/>
    <mergeCell ref="AH80:AK80"/>
    <mergeCell ref="C87:AL87"/>
    <mergeCell ref="K133:AK133"/>
    <mergeCell ref="K134:AK134"/>
    <mergeCell ref="AE121:AE122"/>
    <mergeCell ref="T125:U125"/>
    <mergeCell ref="X125:Z125"/>
    <mergeCell ref="O126:Q126"/>
    <mergeCell ref="T126:U126"/>
    <mergeCell ref="X126:Z126"/>
    <mergeCell ref="J123:K123"/>
    <mergeCell ref="Z121:AA122"/>
    <mergeCell ref="AH131:AK131"/>
    <mergeCell ref="AB122:AD122"/>
    <mergeCell ref="P129:R129"/>
    <mergeCell ref="T129:U129"/>
    <mergeCell ref="W129:Y129"/>
    <mergeCell ref="L123:M123"/>
  </mergeCells>
  <phoneticPr fontId="102" type="noConversion"/>
  <conditionalFormatting sqref="L21 U7:AB20 N23:O23 U24:V26 W22:AB26 U22:V22 O21">
    <cfRule type="cellIs" dxfId="29" priority="28" stopIfTrue="1" operator="equal">
      <formula>0</formula>
    </cfRule>
  </conditionalFormatting>
  <conditionalFormatting sqref="W30:AA30">
    <cfRule type="cellIs" dxfId="28" priority="27" stopIfTrue="1" operator="equal">
      <formula>0</formula>
    </cfRule>
  </conditionalFormatting>
  <conditionalFormatting sqref="BK41:BO41 W44:AA44">
    <cfRule type="cellIs" dxfId="27" priority="26" stopIfTrue="1" operator="equal">
      <formula>0</formula>
    </cfRule>
  </conditionalFormatting>
  <conditionalFormatting sqref="O42:T42 O7:T18 O28:T28">
    <cfRule type="cellIs" dxfId="26" priority="25" stopIfTrue="1" operator="greaterThan">
      <formula>0</formula>
    </cfRule>
  </conditionalFormatting>
  <conditionalFormatting sqref="G123:H123">
    <cfRule type="cellIs" dxfId="25" priority="21" stopIfTrue="1" operator="lessThan">
      <formula>$O$126</formula>
    </cfRule>
    <cfRule type="cellIs" dxfId="24" priority="22" stopIfTrue="1" operator="greaterThanOrEqual">
      <formula>$O$126</formula>
    </cfRule>
  </conditionalFormatting>
  <conditionalFormatting sqref="L123:M123">
    <cfRule type="cellIs" dxfId="23" priority="20" stopIfTrue="1" operator="greaterThanOrEqual">
      <formula>0</formula>
    </cfRule>
  </conditionalFormatting>
  <conditionalFormatting sqref="P129:R129">
    <cfRule type="cellIs" dxfId="22" priority="17" stopIfTrue="1" operator="greaterThan">
      <formula>$W$129</formula>
    </cfRule>
  </conditionalFormatting>
  <conditionalFormatting sqref="P129:R129">
    <cfRule type="cellIs" dxfId="21" priority="10" stopIfTrue="1" operator="lessThan">
      <formula>$W$129</formula>
    </cfRule>
  </conditionalFormatting>
  <conditionalFormatting sqref="W129:Y129">
    <cfRule type="cellIs" dxfId="20" priority="8" stopIfTrue="1" operator="lessThan">
      <formula>$P$129</formula>
    </cfRule>
    <cfRule type="cellIs" dxfId="19" priority="9" stopIfTrue="1" operator="greaterThanOrEqual">
      <formula>$P$129</formula>
    </cfRule>
  </conditionalFormatting>
  <conditionalFormatting sqref="X126:Z126">
    <cfRule type="cellIs" dxfId="18" priority="6" stopIfTrue="1" operator="lessThan">
      <formula>$T$126</formula>
    </cfRule>
    <cfRule type="cellIs" dxfId="17" priority="7" stopIfTrue="1" operator="greaterThanOrEqual">
      <formula>$T$126</formula>
    </cfRule>
  </conditionalFormatting>
  <conditionalFormatting sqref="T126:U126">
    <cfRule type="cellIs" dxfId="16" priority="4" stopIfTrue="1" operator="lessThan">
      <formula>$O$126</formula>
    </cfRule>
    <cfRule type="cellIs" dxfId="15" priority="5" stopIfTrue="1" operator="lessThan">
      <formula>$V$12+$O$126</formula>
    </cfRule>
  </conditionalFormatting>
  <conditionalFormatting sqref="L71:V71">
    <cfRule type="cellIs" dxfId="14" priority="2" stopIfTrue="1" operator="equal">
      <formula>"Valor Manual"</formula>
    </cfRule>
  </conditionalFormatting>
  <conditionalFormatting sqref="AD71:AF71">
    <cfRule type="cellIs" dxfId="13" priority="1" stopIfTrue="1" operator="equal">
      <formula>$Z$71</formula>
    </cfRule>
  </conditionalFormatting>
  <dataValidations count="10">
    <dataValidation type="list" allowBlank="1" showInputMessage="1" showErrorMessage="1" sqref="L63:R64">
      <formula1>"Monofásica, Trifásica"</formula1>
    </dataValidation>
    <dataValidation type="list" allowBlank="1" showInputMessage="1" showErrorMessage="1" sqref="L75:R75 L89:O90 L61:R61">
      <formula1>"Cobre, Alumínio"</formula1>
    </dataValidation>
    <dataValidation type="list" allowBlank="1" showInputMessage="1" showErrorMessage="1" sqref="L71:V71">
      <formula1>"Instalação colectiva - Coluna,Instalação colectiva - Entrada,Instalação Individual - Portinhola,Instalação Individual - Iluminação,Instalação Individual - Outros usos, Valor Manual"</formula1>
    </dataValidation>
    <dataValidation type="list" allowBlank="1" showInputMessage="1" showErrorMessage="1" sqref="U28:AB28">
      <formula1>"Monofásico,Trifásico"</formula1>
    </dataValidation>
    <dataValidation type="list" allowBlank="1" showInputMessage="1" showErrorMessage="1" sqref="G100:H100">
      <formula1>"74,87,94,115,135,145"</formula1>
    </dataValidation>
    <dataValidation type="list" allowBlank="1" showInputMessage="1" showErrorMessage="1" sqref="AA102:AG102">
      <formula1>"CC Fase-Neutro, CC Fase-Fase"</formula1>
    </dataValidation>
    <dataValidation type="list" allowBlank="1" showInputMessage="1" showErrorMessage="1" sqref="I120:M121">
      <formula1>"Fusível,Disjuntor"</formula1>
    </dataValidation>
    <dataValidation type="list" allowBlank="1" showInputMessage="1" showErrorMessage="1" sqref="L122">
      <formula1>"Potência,Corrente Serviço"</formula1>
    </dataValidation>
    <dataValidation type="decimal" operator="greaterThan" allowBlank="1" showInputMessage="1" showErrorMessage="1" sqref="N127">
      <formula1>0</formula1>
    </dataValidation>
    <dataValidation type="list" allowBlank="1" showInputMessage="1" showErrorMessage="1" sqref="G123:H123">
      <formula1>$AO$118:$AO$135</formula1>
    </dataValidation>
  </dataValidations>
  <hyperlinks>
    <hyperlink ref="C87:AL87" location="'Curto Circuito'!A1" display="Cálculo da Corrente de curto circuito de uma canalização Icc"/>
    <hyperlink ref="C117:AL117" location="Protecção!A1" display="Cálculo da Corrente de curto circuito de uma canalização Icc"/>
    <hyperlink ref="C2:AK2" location="'Potência Electrica Total'!A1" display="CÁLCULO DA POTÊNCIA ELÉCTRICA TOTAL"/>
    <hyperlink ref="C57:AL57" location="'Quedas Tensão'!A1" display="Cálculo das Quedas de tensão"/>
    <hyperlink ref="C69:AL69" location="'Quedas Tensão'!A1" display="Calculo da secção minima do condutor a partir da máxima queda de tensão  (Q.d.t)"/>
    <hyperlink ref="AH44:AK44" location="'Potência Electrica Total'!A1" display="Ver dados"/>
    <hyperlink ref="AH66:AK66" location="'Quedas Tensão'!A1" display="Ver dados"/>
    <hyperlink ref="AH80:AK80" location="'Quedas Tensão'!A1" display="Ver dados"/>
    <hyperlink ref="AH131:AK131" location="Protecção!A1" display="Ver dados"/>
    <hyperlink ref="I52:AE52" location="'Inst. Utiliz. Individuais'!A1" display="DIMENSIONAMENTO TROÇOS COMUNS OU ENTRADAS INDIVIDUAIS"/>
    <hyperlink ref="I50:AF50" location="'Dimensionamento Colunas'!A1" display="DIMENSIONAMENTO COLUNA MONTANTE"/>
    <hyperlink ref="AG50:AK50" location="'Dimensionamento Colunas'!A1" display="Preencher"/>
    <hyperlink ref="AG52:AK52" location="'Inst. Utiliz. Individuais'!A1" display="Preencher"/>
  </hyperlinks>
  <pageMargins left="0.75" right="0.75" top="0.51" bottom="0.53" header="0.5" footer="0.5"/>
  <pageSetup scale="97" orientation="portrait" r:id="rId1"/>
  <headerFooter alignWithMargins="0"/>
  <ignoredErrors>
    <ignoredError sqref="O7:T18 O19 O28 AH103" unlockedFormula="1"/>
    <ignoredError sqref="AP63:AR63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1">
    <tabColor theme="9" tint="-0.249977111117893"/>
  </sheetPr>
  <dimension ref="B1:BA79"/>
  <sheetViews>
    <sheetView topLeftCell="A85" zoomScaleNormal="100" workbookViewId="0"/>
  </sheetViews>
  <sheetFormatPr defaultColWidth="9.140625" defaultRowHeight="15" x14ac:dyDescent="0.25"/>
  <cols>
    <col min="1" max="1" width="0.85546875" style="1" customWidth="1"/>
    <col min="2" max="37" width="2.7109375" style="1" customWidth="1"/>
    <col min="38" max="38" width="0.85546875" style="1" customWidth="1"/>
    <col min="39" max="71" width="2.7109375" style="1" customWidth="1"/>
    <col min="72" max="16384" width="9.140625" style="1"/>
  </cols>
  <sheetData>
    <row r="1" spans="2:37" ht="18.75" x14ac:dyDescent="0.3">
      <c r="B1" s="431" t="s">
        <v>0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</row>
    <row r="2" spans="2:37" ht="3" customHeight="1" x14ac:dyDescent="0.25"/>
    <row r="3" spans="2:37" ht="12" customHeight="1" x14ac:dyDescent="0.25">
      <c r="B3" s="434" t="s">
        <v>1</v>
      </c>
      <c r="C3" s="434"/>
    </row>
    <row r="4" spans="2:37" ht="11.25" customHeight="1" x14ac:dyDescent="0.25">
      <c r="B4" s="3"/>
      <c r="C4" s="433" t="s">
        <v>7</v>
      </c>
      <c r="D4" s="43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5"/>
    </row>
    <row r="5" spans="2:37" x14ac:dyDescent="0.25">
      <c r="B5" s="6"/>
      <c r="C5" s="432" t="s">
        <v>2</v>
      </c>
      <c r="D5" s="432"/>
      <c r="E5" s="432"/>
      <c r="F5" s="432"/>
      <c r="G5" s="432"/>
      <c r="H5" s="7"/>
      <c r="I5" s="432" t="s">
        <v>6</v>
      </c>
      <c r="J5" s="432"/>
      <c r="K5" s="7"/>
      <c r="L5" s="432" t="s">
        <v>5</v>
      </c>
      <c r="M5" s="432"/>
      <c r="N5" s="432"/>
      <c r="O5" s="432"/>
      <c r="P5" s="432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8"/>
    </row>
    <row r="6" spans="2:37" ht="3.75" customHeight="1" thickBot="1" x14ac:dyDescent="0.3">
      <c r="B6" s="6"/>
      <c r="C6" s="9"/>
      <c r="D6" s="9"/>
      <c r="E6" s="9"/>
      <c r="F6" s="9"/>
      <c r="G6" s="9"/>
      <c r="H6" s="7"/>
      <c r="I6" s="9"/>
      <c r="J6" s="9"/>
      <c r="K6" s="7"/>
      <c r="L6" s="9"/>
      <c r="M6" s="9"/>
      <c r="N6" s="9"/>
      <c r="O6" s="9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8"/>
    </row>
    <row r="7" spans="2:37" x14ac:dyDescent="0.25">
      <c r="B7" s="6"/>
      <c r="C7" s="418">
        <f>Automactico!D7</f>
        <v>6.9</v>
      </c>
      <c r="D7" s="419"/>
      <c r="E7" s="419"/>
      <c r="F7" s="419"/>
      <c r="G7" s="420"/>
      <c r="H7" s="149" t="s">
        <v>3</v>
      </c>
      <c r="I7" s="421">
        <f>Automactico!L7</f>
        <v>16</v>
      </c>
      <c r="J7" s="422"/>
      <c r="K7" s="149" t="s">
        <v>4</v>
      </c>
      <c r="L7" s="418">
        <f>Automactico!O7</f>
        <v>110.4</v>
      </c>
      <c r="M7" s="419"/>
      <c r="N7" s="419"/>
      <c r="O7" s="419"/>
      <c r="P7" s="420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</row>
    <row r="8" spans="2:37" ht="3.75" customHeight="1" thickBot="1" x14ac:dyDescent="0.3">
      <c r="B8" s="6"/>
      <c r="C8" s="50"/>
      <c r="D8" s="50"/>
      <c r="E8" s="50"/>
      <c r="F8" s="50"/>
      <c r="G8" s="50"/>
      <c r="H8" s="149"/>
      <c r="I8" s="50"/>
      <c r="J8" s="50"/>
      <c r="K8" s="149"/>
      <c r="L8" s="50"/>
      <c r="M8" s="50"/>
      <c r="N8" s="50"/>
      <c r="O8" s="50"/>
      <c r="P8" s="50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</row>
    <row r="9" spans="2:37" x14ac:dyDescent="0.25">
      <c r="B9" s="6"/>
      <c r="C9" s="418">
        <f>Automactico!D8</f>
        <v>0</v>
      </c>
      <c r="D9" s="419"/>
      <c r="E9" s="419"/>
      <c r="F9" s="419"/>
      <c r="G9" s="420"/>
      <c r="H9" s="149" t="s">
        <v>3</v>
      </c>
      <c r="I9" s="421">
        <f>Automactico!L8</f>
        <v>0</v>
      </c>
      <c r="J9" s="422"/>
      <c r="K9" s="149" t="s">
        <v>4</v>
      </c>
      <c r="L9" s="418">
        <f>Automactico!O8</f>
        <v>0</v>
      </c>
      <c r="M9" s="419"/>
      <c r="N9" s="419"/>
      <c r="O9" s="419"/>
      <c r="P9" s="420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8"/>
    </row>
    <row r="10" spans="2:37" ht="3.75" customHeight="1" thickBot="1" x14ac:dyDescent="0.3">
      <c r="B10" s="6"/>
      <c r="C10" s="150"/>
      <c r="D10" s="150"/>
      <c r="E10" s="150"/>
      <c r="F10" s="150"/>
      <c r="G10" s="150"/>
      <c r="H10" s="50"/>
      <c r="I10" s="150"/>
      <c r="J10" s="150"/>
      <c r="K10" s="50"/>
      <c r="L10" s="150"/>
      <c r="M10" s="150"/>
      <c r="N10" s="150"/>
      <c r="O10" s="150"/>
      <c r="P10" s="50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 t="b">
        <v>1</v>
      </c>
      <c r="AG10" s="7"/>
      <c r="AH10" s="7"/>
      <c r="AI10" s="7"/>
      <c r="AJ10" s="7"/>
      <c r="AK10" s="8"/>
    </row>
    <row r="11" spans="2:37" x14ac:dyDescent="0.25">
      <c r="B11" s="6"/>
      <c r="C11" s="418">
        <f>Automactico!D9</f>
        <v>0</v>
      </c>
      <c r="D11" s="419"/>
      <c r="E11" s="419"/>
      <c r="F11" s="419"/>
      <c r="G11" s="420"/>
      <c r="H11" s="149" t="s">
        <v>3</v>
      </c>
      <c r="I11" s="421">
        <f>Automactico!L9</f>
        <v>0</v>
      </c>
      <c r="J11" s="422"/>
      <c r="K11" s="149" t="s">
        <v>4</v>
      </c>
      <c r="L11" s="418">
        <f>Automactico!O9</f>
        <v>0</v>
      </c>
      <c r="M11" s="419"/>
      <c r="N11" s="419"/>
      <c r="O11" s="419"/>
      <c r="P11" s="420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8"/>
    </row>
    <row r="12" spans="2:37" ht="3.75" customHeight="1" thickBot="1" x14ac:dyDescent="0.3">
      <c r="B12" s="6"/>
      <c r="C12" s="50"/>
      <c r="D12" s="50"/>
      <c r="E12" s="50"/>
      <c r="F12" s="50"/>
      <c r="G12" s="50"/>
      <c r="H12" s="149"/>
      <c r="I12" s="50"/>
      <c r="J12" s="50"/>
      <c r="K12" s="149"/>
      <c r="L12" s="50"/>
      <c r="M12" s="50"/>
      <c r="N12" s="50"/>
      <c r="O12" s="50"/>
      <c r="P12" s="50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8"/>
    </row>
    <row r="13" spans="2:37" x14ac:dyDescent="0.25">
      <c r="B13" s="6"/>
      <c r="C13" s="418">
        <f>Automactico!D10</f>
        <v>0</v>
      </c>
      <c r="D13" s="419"/>
      <c r="E13" s="419"/>
      <c r="F13" s="419"/>
      <c r="G13" s="420"/>
      <c r="H13" s="149" t="s">
        <v>3</v>
      </c>
      <c r="I13" s="421">
        <f>Automactico!L10</f>
        <v>0</v>
      </c>
      <c r="J13" s="422"/>
      <c r="K13" s="149" t="s">
        <v>4</v>
      </c>
      <c r="L13" s="418">
        <f>Automactico!O10</f>
        <v>0</v>
      </c>
      <c r="M13" s="419"/>
      <c r="N13" s="419"/>
      <c r="O13" s="419"/>
      <c r="P13" s="420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8"/>
    </row>
    <row r="14" spans="2:37" ht="3.75" customHeight="1" thickBot="1" x14ac:dyDescent="0.3">
      <c r="B14" s="6"/>
      <c r="C14" s="150"/>
      <c r="D14" s="150"/>
      <c r="E14" s="150"/>
      <c r="F14" s="150"/>
      <c r="G14" s="150"/>
      <c r="H14" s="50"/>
      <c r="I14" s="150"/>
      <c r="J14" s="150"/>
      <c r="K14" s="50"/>
      <c r="L14" s="150"/>
      <c r="M14" s="150"/>
      <c r="N14" s="150"/>
      <c r="O14" s="150"/>
      <c r="P14" s="50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8"/>
    </row>
    <row r="15" spans="2:37" x14ac:dyDescent="0.25">
      <c r="B15" s="6"/>
      <c r="C15" s="418">
        <f>Automactico!D11</f>
        <v>0</v>
      </c>
      <c r="D15" s="419"/>
      <c r="E15" s="419"/>
      <c r="F15" s="419"/>
      <c r="G15" s="420"/>
      <c r="H15" s="149" t="s">
        <v>3</v>
      </c>
      <c r="I15" s="421">
        <f>Automactico!L11</f>
        <v>0</v>
      </c>
      <c r="J15" s="422"/>
      <c r="K15" s="149" t="s">
        <v>4</v>
      </c>
      <c r="L15" s="418">
        <f>Automactico!O11</f>
        <v>0</v>
      </c>
      <c r="M15" s="419"/>
      <c r="N15" s="419"/>
      <c r="O15" s="419"/>
      <c r="P15" s="420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8"/>
    </row>
    <row r="16" spans="2:37" ht="3.75" customHeight="1" thickBot="1" x14ac:dyDescent="0.3">
      <c r="B16" s="6"/>
      <c r="C16" s="50"/>
      <c r="D16" s="50"/>
      <c r="E16" s="50"/>
      <c r="F16" s="50"/>
      <c r="G16" s="50"/>
      <c r="H16" s="149"/>
      <c r="I16" s="50"/>
      <c r="J16" s="50"/>
      <c r="K16" s="149"/>
      <c r="L16" s="50"/>
      <c r="M16" s="50"/>
      <c r="N16" s="50"/>
      <c r="O16" s="50"/>
      <c r="P16" s="50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8"/>
    </row>
    <row r="17" spans="2:37" x14ac:dyDescent="0.25">
      <c r="B17" s="6"/>
      <c r="C17" s="418">
        <f>Automactico!D12</f>
        <v>0</v>
      </c>
      <c r="D17" s="419"/>
      <c r="E17" s="419"/>
      <c r="F17" s="419"/>
      <c r="G17" s="420"/>
      <c r="H17" s="149" t="s">
        <v>3</v>
      </c>
      <c r="I17" s="421">
        <f>Automactico!L12</f>
        <v>0</v>
      </c>
      <c r="J17" s="422"/>
      <c r="K17" s="149" t="s">
        <v>4</v>
      </c>
      <c r="L17" s="418">
        <f>Automactico!O12</f>
        <v>0</v>
      </c>
      <c r="M17" s="419"/>
      <c r="N17" s="419"/>
      <c r="O17" s="419"/>
      <c r="P17" s="420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8"/>
    </row>
    <row r="18" spans="2:37" ht="3.75" customHeight="1" thickBot="1" x14ac:dyDescent="0.3">
      <c r="B18" s="6"/>
      <c r="C18" s="150"/>
      <c r="D18" s="150"/>
      <c r="E18" s="150"/>
      <c r="F18" s="150"/>
      <c r="G18" s="150"/>
      <c r="H18" s="50"/>
      <c r="I18" s="150"/>
      <c r="J18" s="150"/>
      <c r="K18" s="50"/>
      <c r="L18" s="150"/>
      <c r="M18" s="150"/>
      <c r="N18" s="150"/>
      <c r="O18" s="150"/>
      <c r="P18" s="50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8"/>
    </row>
    <row r="19" spans="2:37" x14ac:dyDescent="0.25">
      <c r="B19" s="6"/>
      <c r="C19" s="418">
        <f>Automactico!D13</f>
        <v>0</v>
      </c>
      <c r="D19" s="419"/>
      <c r="E19" s="419"/>
      <c r="F19" s="419"/>
      <c r="G19" s="420"/>
      <c r="H19" s="149" t="s">
        <v>3</v>
      </c>
      <c r="I19" s="421">
        <f>Automactico!L13</f>
        <v>0</v>
      </c>
      <c r="J19" s="422"/>
      <c r="K19" s="149" t="s">
        <v>4</v>
      </c>
      <c r="L19" s="418">
        <f>Automactico!O13</f>
        <v>0</v>
      </c>
      <c r="M19" s="419"/>
      <c r="N19" s="419"/>
      <c r="O19" s="419"/>
      <c r="P19" s="420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8"/>
    </row>
    <row r="20" spans="2:37" ht="3.75" customHeight="1" thickBot="1" x14ac:dyDescent="0.3">
      <c r="B20" s="6"/>
      <c r="C20" s="50"/>
      <c r="D20" s="50"/>
      <c r="E20" s="50"/>
      <c r="F20" s="50"/>
      <c r="G20" s="50"/>
      <c r="H20" s="149"/>
      <c r="I20" s="50"/>
      <c r="J20" s="50"/>
      <c r="K20" s="149"/>
      <c r="L20" s="50"/>
      <c r="M20" s="50"/>
      <c r="N20" s="50"/>
      <c r="O20" s="50"/>
      <c r="P20" s="50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8"/>
    </row>
    <row r="21" spans="2:37" x14ac:dyDescent="0.25">
      <c r="B21" s="6"/>
      <c r="C21" s="418">
        <f>Automactico!D14</f>
        <v>0</v>
      </c>
      <c r="D21" s="419"/>
      <c r="E21" s="419"/>
      <c r="F21" s="419"/>
      <c r="G21" s="420"/>
      <c r="H21" s="149" t="s">
        <v>3</v>
      </c>
      <c r="I21" s="421">
        <f>Automactico!L14</f>
        <v>0</v>
      </c>
      <c r="J21" s="422"/>
      <c r="K21" s="149" t="s">
        <v>4</v>
      </c>
      <c r="L21" s="418">
        <f>Automactico!O14</f>
        <v>0</v>
      </c>
      <c r="M21" s="419"/>
      <c r="N21" s="419"/>
      <c r="O21" s="419"/>
      <c r="P21" s="420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8"/>
    </row>
    <row r="22" spans="2:37" ht="3.75" customHeight="1" thickBot="1" x14ac:dyDescent="0.3">
      <c r="B22" s="6"/>
      <c r="C22" s="150"/>
      <c r="D22" s="150"/>
      <c r="E22" s="150"/>
      <c r="F22" s="150"/>
      <c r="G22" s="150"/>
      <c r="H22" s="50"/>
      <c r="I22" s="150"/>
      <c r="J22" s="150"/>
      <c r="K22" s="50"/>
      <c r="L22" s="150"/>
      <c r="M22" s="150"/>
      <c r="N22" s="150"/>
      <c r="O22" s="150"/>
      <c r="P22" s="50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8"/>
    </row>
    <row r="23" spans="2:37" x14ac:dyDescent="0.25">
      <c r="B23" s="6"/>
      <c r="C23" s="418">
        <f>Automactico!D15</f>
        <v>0</v>
      </c>
      <c r="D23" s="419"/>
      <c r="E23" s="419"/>
      <c r="F23" s="419"/>
      <c r="G23" s="420"/>
      <c r="H23" s="149" t="s">
        <v>3</v>
      </c>
      <c r="I23" s="421">
        <f>Automactico!L15</f>
        <v>0</v>
      </c>
      <c r="J23" s="422"/>
      <c r="K23" s="149" t="s">
        <v>4</v>
      </c>
      <c r="L23" s="418">
        <f>Automactico!O15</f>
        <v>0</v>
      </c>
      <c r="M23" s="419"/>
      <c r="N23" s="419"/>
      <c r="O23" s="419"/>
      <c r="P23" s="420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8"/>
    </row>
    <row r="24" spans="2:37" ht="3.75" customHeight="1" thickBot="1" x14ac:dyDescent="0.3">
      <c r="B24" s="6"/>
      <c r="C24" s="50"/>
      <c r="D24" s="50"/>
      <c r="E24" s="50"/>
      <c r="F24" s="50"/>
      <c r="G24" s="50"/>
      <c r="H24" s="149"/>
      <c r="I24" s="50"/>
      <c r="J24" s="50"/>
      <c r="K24" s="149"/>
      <c r="L24" s="50"/>
      <c r="M24" s="50"/>
      <c r="N24" s="50"/>
      <c r="O24" s="50"/>
      <c r="P24" s="50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8"/>
    </row>
    <row r="25" spans="2:37" x14ac:dyDescent="0.25">
      <c r="B25" s="6"/>
      <c r="C25" s="418">
        <f>Automactico!D16</f>
        <v>0</v>
      </c>
      <c r="D25" s="419"/>
      <c r="E25" s="419"/>
      <c r="F25" s="419"/>
      <c r="G25" s="420"/>
      <c r="H25" s="149" t="s">
        <v>3</v>
      </c>
      <c r="I25" s="421">
        <f>Automactico!L18</f>
        <v>0</v>
      </c>
      <c r="J25" s="422"/>
      <c r="K25" s="149" t="s">
        <v>4</v>
      </c>
      <c r="L25" s="418">
        <f>Automactico!O16</f>
        <v>0</v>
      </c>
      <c r="M25" s="419"/>
      <c r="N25" s="419"/>
      <c r="O25" s="419"/>
      <c r="P25" s="42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8"/>
    </row>
    <row r="26" spans="2:37" ht="3.75" customHeight="1" thickBot="1" x14ac:dyDescent="0.3">
      <c r="B26" s="6"/>
      <c r="C26" s="150"/>
      <c r="D26" s="150"/>
      <c r="E26" s="150"/>
      <c r="F26" s="150"/>
      <c r="G26" s="150"/>
      <c r="H26" s="50"/>
      <c r="I26" s="150"/>
      <c r="J26" s="150"/>
      <c r="K26" s="50"/>
      <c r="L26" s="150"/>
      <c r="M26" s="150"/>
      <c r="N26" s="150"/>
      <c r="O26" s="150"/>
      <c r="P26" s="50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8"/>
    </row>
    <row r="27" spans="2:37" x14ac:dyDescent="0.25">
      <c r="B27" s="6"/>
      <c r="C27" s="418">
        <f>Automactico!D17</f>
        <v>0</v>
      </c>
      <c r="D27" s="419"/>
      <c r="E27" s="419"/>
      <c r="F27" s="419"/>
      <c r="G27" s="420"/>
      <c r="H27" s="149" t="s">
        <v>3</v>
      </c>
      <c r="I27" s="421">
        <f>Automactico!L17</f>
        <v>0</v>
      </c>
      <c r="J27" s="422"/>
      <c r="K27" s="149" t="s">
        <v>4</v>
      </c>
      <c r="L27" s="418">
        <f>Automactico!O17</f>
        <v>0</v>
      </c>
      <c r="M27" s="419"/>
      <c r="N27" s="419"/>
      <c r="O27" s="419"/>
      <c r="P27" s="420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8"/>
    </row>
    <row r="28" spans="2:37" ht="3.75" customHeight="1" thickBot="1" x14ac:dyDescent="0.3">
      <c r="B28" s="6"/>
      <c r="C28" s="50"/>
      <c r="D28" s="50"/>
      <c r="E28" s="50"/>
      <c r="F28" s="50"/>
      <c r="G28" s="50"/>
      <c r="H28" s="149"/>
      <c r="I28" s="50"/>
      <c r="J28" s="50"/>
      <c r="K28" s="149"/>
      <c r="L28" s="50"/>
      <c r="M28" s="50"/>
      <c r="N28" s="50"/>
      <c r="O28" s="50"/>
      <c r="P28" s="50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8"/>
    </row>
    <row r="29" spans="2:37" x14ac:dyDescent="0.25">
      <c r="B29" s="6"/>
      <c r="C29" s="418">
        <f>Automactico!D18</f>
        <v>0</v>
      </c>
      <c r="D29" s="419"/>
      <c r="E29" s="419"/>
      <c r="F29" s="419"/>
      <c r="G29" s="420"/>
      <c r="H29" s="149" t="s">
        <v>3</v>
      </c>
      <c r="I29" s="421">
        <f>Automactico!L18</f>
        <v>0</v>
      </c>
      <c r="J29" s="422"/>
      <c r="K29" s="149" t="s">
        <v>4</v>
      </c>
      <c r="L29" s="418">
        <f>Automactico!O18</f>
        <v>0</v>
      </c>
      <c r="M29" s="419"/>
      <c r="N29" s="419"/>
      <c r="O29" s="419"/>
      <c r="P29" s="420"/>
      <c r="Q29" s="7"/>
      <c r="R29" s="432" t="s">
        <v>11</v>
      </c>
      <c r="S29" s="432"/>
      <c r="T29" s="17"/>
      <c r="U29" s="432" t="s">
        <v>12</v>
      </c>
      <c r="V29" s="432"/>
      <c r="W29" s="432"/>
      <c r="X29" s="432"/>
      <c r="Y29" s="432"/>
      <c r="Z29" s="18" t="s">
        <v>14</v>
      </c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8"/>
    </row>
    <row r="30" spans="2:37" ht="3.75" customHeight="1" x14ac:dyDescent="0.25"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65"/>
      <c r="N30" s="10"/>
      <c r="O30" s="10"/>
      <c r="P30" s="1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</row>
    <row r="31" spans="2:37" ht="3.75" customHeight="1" thickBot="1" x14ac:dyDescent="0.3">
      <c r="B31" s="6"/>
      <c r="C31" s="10"/>
      <c r="D31" s="10"/>
      <c r="E31" s="10"/>
      <c r="F31" s="10"/>
      <c r="G31" s="10"/>
      <c r="H31" s="10"/>
      <c r="I31" s="457"/>
      <c r="J31" s="457"/>
      <c r="K31" s="10"/>
      <c r="L31" s="458"/>
      <c r="M31" s="458"/>
      <c r="N31" s="458"/>
      <c r="O31" s="458"/>
      <c r="P31" s="458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</row>
    <row r="32" spans="2:37" x14ac:dyDescent="0.25">
      <c r="B32" s="6"/>
      <c r="C32" s="453" t="s">
        <v>10</v>
      </c>
      <c r="D32" s="453"/>
      <c r="E32" s="453"/>
      <c r="F32" s="453"/>
      <c r="G32" s="453"/>
      <c r="H32" s="10"/>
      <c r="I32" s="302">
        <f>Automactico!L21</f>
        <v>16</v>
      </c>
      <c r="J32" s="304"/>
      <c r="K32" s="10" t="s">
        <v>3</v>
      </c>
      <c r="L32" s="454">
        <f>Automactico!O19</f>
        <v>110.4</v>
      </c>
      <c r="M32" s="455"/>
      <c r="N32" s="455"/>
      <c r="O32" s="455"/>
      <c r="P32" s="456"/>
      <c r="Q32" s="7" t="s">
        <v>3</v>
      </c>
      <c r="R32" s="302">
        <f>Automactico!O21</f>
        <v>0.48</v>
      </c>
      <c r="S32" s="304"/>
      <c r="T32" s="10" t="s">
        <v>4</v>
      </c>
      <c r="U32" s="448">
        <f>Automactico!O23</f>
        <v>52.991999999999997</v>
      </c>
      <c r="V32" s="449"/>
      <c r="W32" s="449"/>
      <c r="X32" s="449"/>
      <c r="Y32" s="450"/>
      <c r="Z32" s="7" t="s">
        <v>13</v>
      </c>
      <c r="AA32" s="7"/>
      <c r="AC32" s="7"/>
      <c r="AD32" s="7"/>
      <c r="AE32" s="7"/>
      <c r="AF32" s="7"/>
      <c r="AG32" s="7"/>
      <c r="AH32" s="7"/>
      <c r="AI32" s="7"/>
      <c r="AJ32" s="7"/>
      <c r="AK32" s="8"/>
    </row>
    <row r="33" spans="2:37" ht="3.75" customHeight="1" x14ac:dyDescent="0.25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3"/>
    </row>
    <row r="34" spans="2:37" ht="3" customHeight="1" x14ac:dyDescent="0.25"/>
    <row r="35" spans="2:37" ht="15" customHeight="1" x14ac:dyDescent="0.25">
      <c r="B35" s="15"/>
      <c r="C35" s="14" t="s">
        <v>8</v>
      </c>
      <c r="D35" s="14"/>
      <c r="E35" s="14"/>
      <c r="F35" s="1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43" t="s">
        <v>11</v>
      </c>
      <c r="S35" s="443"/>
      <c r="T35" s="4"/>
      <c r="U35" s="4"/>
      <c r="V35" s="4"/>
      <c r="W35" s="4"/>
      <c r="X35" s="4"/>
      <c r="Y35" s="4"/>
      <c r="Z35" s="4"/>
      <c r="AA35" s="4"/>
      <c r="AB35" s="444" t="s">
        <v>55</v>
      </c>
      <c r="AC35" s="445"/>
      <c r="AD35" s="445"/>
      <c r="AE35" s="445"/>
      <c r="AF35" s="445"/>
      <c r="AG35" s="445"/>
      <c r="AH35" s="445"/>
      <c r="AI35" s="445"/>
      <c r="AJ35" s="445"/>
      <c r="AK35" s="5"/>
    </row>
    <row r="36" spans="2:37" ht="3.75" customHeight="1" thickBot="1" x14ac:dyDescent="0.3">
      <c r="B36" s="6"/>
      <c r="C36" s="9"/>
      <c r="D36" s="9"/>
      <c r="E36" s="9"/>
      <c r="F36" s="9"/>
      <c r="G36" s="9"/>
      <c r="H36" s="7"/>
      <c r="I36" s="9"/>
      <c r="J36" s="9"/>
      <c r="K36" s="7"/>
      <c r="L36" s="9"/>
      <c r="M36" s="9"/>
      <c r="N36" s="9"/>
      <c r="O36" s="9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446"/>
      <c r="AC36" s="446"/>
      <c r="AD36" s="446"/>
      <c r="AE36" s="446"/>
      <c r="AF36" s="446"/>
      <c r="AG36" s="446"/>
      <c r="AH36" s="446"/>
      <c r="AI36" s="446"/>
      <c r="AJ36" s="446"/>
      <c r="AK36" s="8"/>
    </row>
    <row r="37" spans="2:37" x14ac:dyDescent="0.25">
      <c r="B37" s="6"/>
      <c r="C37" s="418">
        <f>Automactico!D28</f>
        <v>13.8</v>
      </c>
      <c r="D37" s="419"/>
      <c r="E37" s="419"/>
      <c r="F37" s="419"/>
      <c r="G37" s="420"/>
      <c r="H37" s="10" t="s">
        <v>3</v>
      </c>
      <c r="I37" s="421">
        <f>Automactico!L28</f>
        <v>1</v>
      </c>
      <c r="J37" s="422"/>
      <c r="K37" s="10"/>
      <c r="Q37" s="7" t="s">
        <v>3</v>
      </c>
      <c r="R37" s="429">
        <v>1</v>
      </c>
      <c r="S37" s="430"/>
      <c r="T37" s="10" t="s">
        <v>4</v>
      </c>
      <c r="U37" s="426">
        <f>Automactico!O28</f>
        <v>13.8</v>
      </c>
      <c r="V37" s="427"/>
      <c r="W37" s="427"/>
      <c r="X37" s="427"/>
      <c r="Y37" s="428"/>
      <c r="Z37" s="7" t="s">
        <v>13</v>
      </c>
      <c r="AA37" s="7"/>
      <c r="AB37" s="446"/>
      <c r="AC37" s="446"/>
      <c r="AD37" s="446"/>
      <c r="AE37" s="446"/>
      <c r="AF37" s="446"/>
      <c r="AG37" s="446"/>
      <c r="AH37" s="446"/>
      <c r="AI37" s="446"/>
      <c r="AJ37" s="446"/>
      <c r="AK37" s="8"/>
    </row>
    <row r="38" spans="2:37" ht="3.75" customHeight="1" x14ac:dyDescent="0.25">
      <c r="B38" s="6"/>
      <c r="C38" s="7"/>
      <c r="D38" s="7"/>
      <c r="E38" s="7"/>
      <c r="F38" s="7"/>
      <c r="G38" s="7"/>
      <c r="H38" s="10"/>
      <c r="I38" s="7"/>
      <c r="J38" s="7"/>
      <c r="K38" s="10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8"/>
    </row>
    <row r="39" spans="2:37" ht="3.75" customHeight="1" x14ac:dyDescent="0.25">
      <c r="B39" s="11"/>
      <c r="C39" s="12"/>
      <c r="D39" s="12"/>
      <c r="E39" s="12"/>
      <c r="F39" s="12"/>
      <c r="G39" s="12"/>
      <c r="H39" s="16"/>
      <c r="I39" s="12"/>
      <c r="J39" s="12"/>
      <c r="K39" s="16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3"/>
    </row>
    <row r="40" spans="2:37" ht="9" customHeight="1" thickBot="1" x14ac:dyDescent="0.3"/>
    <row r="41" spans="2:37" ht="12" customHeight="1" thickTop="1" thickBot="1" x14ac:dyDescent="0.3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2:37" x14ac:dyDescent="0.25">
      <c r="B42" s="7"/>
      <c r="C42" s="2" t="s">
        <v>57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448">
        <f>Automactico!W30</f>
        <v>66.792000000000002</v>
      </c>
      <c r="V42" s="449"/>
      <c r="W42" s="449"/>
      <c r="X42" s="449"/>
      <c r="Y42" s="450"/>
      <c r="Z42" s="1" t="s">
        <v>13</v>
      </c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2:37" ht="12" customHeight="1" thickBot="1" x14ac:dyDescent="0.3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</row>
    <row r="44" spans="2:37" ht="9" customHeight="1" thickTop="1" x14ac:dyDescent="0.25"/>
    <row r="45" spans="2:37" x14ac:dyDescent="0.25">
      <c r="B45" s="15"/>
      <c r="C45" s="14" t="s">
        <v>9</v>
      </c>
      <c r="D45" s="14"/>
      <c r="E45" s="14"/>
      <c r="F45" s="1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38" t="s">
        <v>11</v>
      </c>
      <c r="S45" s="438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5"/>
    </row>
    <row r="46" spans="2:37" ht="3.75" customHeight="1" thickBot="1" x14ac:dyDescent="0.3">
      <c r="B46" s="6"/>
      <c r="C46" s="9"/>
      <c r="D46" s="9"/>
      <c r="E46" s="9"/>
      <c r="F46" s="9"/>
      <c r="G46" s="9"/>
      <c r="H46" s="7"/>
      <c r="I46" s="9"/>
      <c r="J46" s="9"/>
      <c r="K46" s="7"/>
      <c r="L46" s="9"/>
      <c r="M46" s="9"/>
      <c r="N46" s="9"/>
      <c r="O46" s="9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8"/>
    </row>
    <row r="47" spans="2:37" x14ac:dyDescent="0.25">
      <c r="B47" s="6"/>
      <c r="C47" s="418">
        <f>Automactico!D42</f>
        <v>20.7</v>
      </c>
      <c r="D47" s="419"/>
      <c r="E47" s="419"/>
      <c r="F47" s="419"/>
      <c r="G47" s="420"/>
      <c r="H47" s="10" t="s">
        <v>3</v>
      </c>
      <c r="I47" s="421">
        <f>Automactico!L42</f>
        <v>1</v>
      </c>
      <c r="J47" s="422"/>
      <c r="K47" s="10" t="s">
        <v>4</v>
      </c>
      <c r="Q47" s="7" t="s">
        <v>3</v>
      </c>
      <c r="R47" s="429">
        <v>1</v>
      </c>
      <c r="S47" s="430"/>
      <c r="T47" s="10" t="s">
        <v>4</v>
      </c>
      <c r="U47" s="423">
        <f>Automactico!O42</f>
        <v>20.7</v>
      </c>
      <c r="V47" s="424"/>
      <c r="W47" s="424"/>
      <c r="X47" s="424"/>
      <c r="Y47" s="425"/>
      <c r="Z47" s="7" t="s">
        <v>13</v>
      </c>
      <c r="AA47" s="7"/>
      <c r="AB47" s="447" t="s">
        <v>56</v>
      </c>
      <c r="AC47" s="447"/>
      <c r="AD47" s="447"/>
      <c r="AE47" s="447"/>
      <c r="AF47" s="447"/>
      <c r="AG47" s="447"/>
      <c r="AH47" s="447"/>
      <c r="AI47" s="447"/>
      <c r="AJ47" s="447"/>
      <c r="AK47" s="8"/>
    </row>
    <row r="48" spans="2:37" ht="3.75" customHeight="1" x14ac:dyDescent="0.25">
      <c r="B48" s="6"/>
      <c r="C48" s="7"/>
      <c r="D48" s="7"/>
      <c r="E48" s="7"/>
      <c r="F48" s="7"/>
      <c r="G48" s="7"/>
      <c r="H48" s="10"/>
      <c r="I48" s="7"/>
      <c r="J48" s="7"/>
      <c r="K48" s="10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8"/>
    </row>
    <row r="49" spans="2:53" ht="3.75" customHeight="1" x14ac:dyDescent="0.25">
      <c r="B49" s="11"/>
      <c r="C49" s="12"/>
      <c r="D49" s="12"/>
      <c r="E49" s="12"/>
      <c r="F49" s="12"/>
      <c r="G49" s="12"/>
      <c r="H49" s="16"/>
      <c r="I49" s="12"/>
      <c r="J49" s="12"/>
      <c r="K49" s="16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</row>
    <row r="50" spans="2:53" ht="9" customHeight="1" thickBot="1" x14ac:dyDescent="0.3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</row>
    <row r="51" spans="2:53" ht="12" customHeight="1" thickTop="1" thickBot="1" x14ac:dyDescent="0.3"/>
    <row r="52" spans="2:53" x14ac:dyDescent="0.25">
      <c r="C52" s="2" t="s">
        <v>15</v>
      </c>
      <c r="U52" s="440">
        <f>Automactico!W44</f>
        <v>87.492000000000004</v>
      </c>
      <c r="V52" s="441"/>
      <c r="W52" s="441"/>
      <c r="X52" s="441"/>
      <c r="Y52" s="442"/>
      <c r="Z52" s="1" t="s">
        <v>13</v>
      </c>
    </row>
    <row r="53" spans="2:53" ht="12" customHeight="1" x14ac:dyDescent="0.25">
      <c r="C53" s="2"/>
      <c r="U53" s="10"/>
      <c r="V53" s="10"/>
      <c r="W53" s="10"/>
      <c r="X53" s="10"/>
      <c r="Y53" s="10"/>
    </row>
    <row r="54" spans="2:53" ht="3.75" customHeight="1" thickBot="1" x14ac:dyDescent="0.3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</row>
    <row r="55" spans="2:53" ht="7.5" customHeight="1" thickTop="1" x14ac:dyDescent="0.25"/>
    <row r="56" spans="2:53" ht="3.75" customHeight="1" x14ac:dyDescent="0.25">
      <c r="B56" s="1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5"/>
    </row>
    <row r="57" spans="2:53" ht="15.75" x14ac:dyDescent="0.25">
      <c r="B57" s="6"/>
      <c r="C57" s="45" t="s">
        <v>58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8"/>
    </row>
    <row r="58" spans="2:53" ht="3.75" customHeight="1" x14ac:dyDescent="0.25"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8"/>
    </row>
    <row r="59" spans="2:53" ht="18.75" thickBot="1" x14ac:dyDescent="0.4">
      <c r="B59" s="6"/>
      <c r="C59" s="7"/>
      <c r="D59" s="7"/>
      <c r="E59" s="7"/>
      <c r="F59" s="47"/>
      <c r="G59" s="47"/>
      <c r="H59" s="47"/>
      <c r="I59" s="47"/>
      <c r="J59" s="47"/>
      <c r="K59" s="7"/>
      <c r="L59" s="7"/>
      <c r="M59" s="451" t="s">
        <v>59</v>
      </c>
      <c r="N59" s="451"/>
      <c r="O59" s="451"/>
      <c r="P59" s="451"/>
      <c r="Q59" s="451"/>
      <c r="R59" s="7"/>
      <c r="S59" s="7"/>
      <c r="T59" s="7"/>
      <c r="U59" s="7"/>
      <c r="V59" s="7"/>
      <c r="W59" s="7"/>
      <c r="X59" s="7"/>
      <c r="AA59" s="439" t="s">
        <v>16</v>
      </c>
      <c r="AB59" s="439"/>
      <c r="AC59" s="439"/>
      <c r="AD59" s="439"/>
      <c r="AE59" s="439"/>
      <c r="AF59" s="7"/>
      <c r="AG59" s="7"/>
      <c r="AH59" s="7"/>
      <c r="AI59" s="7"/>
      <c r="AJ59" s="7"/>
      <c r="AK59" s="8"/>
    </row>
    <row r="60" spans="2:53" ht="15" customHeight="1" x14ac:dyDescent="0.25">
      <c r="B60" s="48" t="s">
        <v>61</v>
      </c>
      <c r="C60" s="47"/>
      <c r="D60" s="47"/>
      <c r="E60" s="47"/>
      <c r="F60" s="46"/>
      <c r="G60" s="46"/>
      <c r="H60" s="46"/>
      <c r="I60" s="46"/>
      <c r="J60" s="46"/>
      <c r="K60" s="10"/>
      <c r="L60" s="34"/>
      <c r="M60" s="448">
        <f>Automactico!O23</f>
        <v>52.991999999999997</v>
      </c>
      <c r="N60" s="449"/>
      <c r="O60" s="449"/>
      <c r="P60" s="449"/>
      <c r="Q60" s="450"/>
      <c r="R60" s="7" t="s">
        <v>13</v>
      </c>
      <c r="S60" s="7"/>
      <c r="T60" s="10" t="s">
        <v>19</v>
      </c>
      <c r="U60" s="452">
        <v>1.4450000000000001</v>
      </c>
      <c r="V60" s="452"/>
      <c r="W60" s="452"/>
      <c r="X60" s="7" t="s">
        <v>3</v>
      </c>
      <c r="AA60" s="435">
        <f>Automactico!AF23</f>
        <v>76.573440000000005</v>
      </c>
      <c r="AB60" s="436"/>
      <c r="AC60" s="436"/>
      <c r="AD60" s="436"/>
      <c r="AE60" s="437"/>
      <c r="AF60" s="7" t="s">
        <v>17</v>
      </c>
      <c r="AG60" s="7"/>
      <c r="AH60" s="7"/>
      <c r="AI60" s="7"/>
      <c r="AJ60" s="7"/>
      <c r="AK60" s="8"/>
      <c r="BA60" s="7"/>
    </row>
    <row r="61" spans="2:53" ht="3.75" customHeight="1" x14ac:dyDescent="0.25">
      <c r="B61" s="6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8"/>
    </row>
    <row r="62" spans="2:53" ht="15" customHeight="1" thickBot="1" x14ac:dyDescent="0.4">
      <c r="B62" s="6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439" t="s">
        <v>16</v>
      </c>
      <c r="AB62" s="439"/>
      <c r="AC62" s="439"/>
      <c r="AD62" s="439"/>
      <c r="AE62" s="439"/>
      <c r="AF62" s="7"/>
      <c r="AG62" s="7"/>
      <c r="AH62" s="7"/>
      <c r="AI62" s="7"/>
      <c r="AJ62" s="7"/>
      <c r="AK62" s="8"/>
    </row>
    <row r="63" spans="2:53" ht="15" customHeight="1" thickBot="1" x14ac:dyDescent="0.3">
      <c r="B63" s="6"/>
      <c r="C63" s="7"/>
      <c r="D63" s="7"/>
      <c r="E63" s="7"/>
      <c r="F63" s="7"/>
      <c r="G63" s="7"/>
      <c r="H63" s="7"/>
      <c r="I63" s="7"/>
      <c r="J63" s="7"/>
      <c r="K63" s="7"/>
      <c r="L63" s="7"/>
      <c r="M63" s="451" t="s">
        <v>60</v>
      </c>
      <c r="N63" s="451"/>
      <c r="O63" s="451"/>
      <c r="P63" s="451"/>
      <c r="Q63" s="451"/>
      <c r="R63" s="7"/>
      <c r="S63" s="7"/>
      <c r="T63" s="7"/>
      <c r="U63" s="7"/>
      <c r="V63" s="7"/>
      <c r="W63" s="7"/>
      <c r="X63" s="7"/>
      <c r="Y63" s="10">
        <v>3</v>
      </c>
      <c r="Z63" s="10" t="s">
        <v>4</v>
      </c>
      <c r="AA63" s="435" t="str">
        <f>Automactico!AQ28</f>
        <v/>
      </c>
      <c r="AB63" s="436"/>
      <c r="AC63" s="436"/>
      <c r="AD63" s="436"/>
      <c r="AE63" s="437"/>
      <c r="AF63" s="7" t="s">
        <v>17</v>
      </c>
      <c r="AG63" s="7" t="s">
        <v>35</v>
      </c>
      <c r="AH63" s="7"/>
      <c r="AI63" s="7"/>
      <c r="AJ63" s="7"/>
      <c r="AK63" s="8"/>
    </row>
    <row r="64" spans="2:53" ht="15" customHeight="1" thickBot="1" x14ac:dyDescent="0.4">
      <c r="B64" s="48" t="s">
        <v>34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426">
        <f>Automactico!O28</f>
        <v>13.8</v>
      </c>
      <c r="N64" s="427"/>
      <c r="O64" s="427"/>
      <c r="P64" s="427"/>
      <c r="Q64" s="428"/>
      <c r="R64" s="7" t="s">
        <v>13</v>
      </c>
      <c r="S64" s="7"/>
      <c r="T64" s="10" t="s">
        <v>19</v>
      </c>
      <c r="U64" s="452">
        <v>1.4450000000000001</v>
      </c>
      <c r="V64" s="452"/>
      <c r="W64" s="452"/>
      <c r="X64" s="7" t="s">
        <v>3</v>
      </c>
      <c r="Y64" s="10"/>
      <c r="Z64" s="10"/>
      <c r="AA64" s="439" t="s">
        <v>16</v>
      </c>
      <c r="AB64" s="439"/>
      <c r="AC64" s="439"/>
      <c r="AD64" s="439"/>
      <c r="AE64" s="439"/>
      <c r="AF64" s="7"/>
      <c r="AG64" s="7"/>
      <c r="AH64" s="7"/>
      <c r="AI64" s="7"/>
      <c r="AJ64" s="7"/>
      <c r="AK64" s="8"/>
    </row>
    <row r="65" spans="2:37" x14ac:dyDescent="0.25">
      <c r="B65" s="33" t="b">
        <v>1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10">
        <v>1</v>
      </c>
      <c r="Z65" s="10" t="s">
        <v>4</v>
      </c>
      <c r="AA65" s="435">
        <f>Automactico!AQ29</f>
        <v>19.941000000000003</v>
      </c>
      <c r="AB65" s="436"/>
      <c r="AC65" s="436"/>
      <c r="AD65" s="436"/>
      <c r="AE65" s="437"/>
      <c r="AF65" s="7" t="s">
        <v>17</v>
      </c>
      <c r="AG65" s="7" t="s">
        <v>36</v>
      </c>
      <c r="AH65" s="7"/>
      <c r="AI65" s="7"/>
      <c r="AJ65" s="7"/>
      <c r="AK65" s="8"/>
    </row>
    <row r="66" spans="2:37" ht="15" customHeight="1" thickBot="1" x14ac:dyDescent="0.4">
      <c r="B66" s="3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439" t="s">
        <v>16</v>
      </c>
      <c r="AB66" s="439"/>
      <c r="AC66" s="439"/>
      <c r="AD66" s="439"/>
      <c r="AE66" s="439"/>
      <c r="AF66" s="7"/>
      <c r="AG66" s="7"/>
      <c r="AH66" s="7"/>
      <c r="AI66" s="7"/>
      <c r="AJ66" s="7"/>
      <c r="AK66" s="8"/>
    </row>
    <row r="67" spans="2:37" x14ac:dyDescent="0.25">
      <c r="B67" s="33"/>
      <c r="C67" s="7"/>
      <c r="D67" s="7"/>
      <c r="E67" s="7"/>
      <c r="F67" s="7"/>
      <c r="G67" s="7"/>
      <c r="H67" s="7"/>
      <c r="I67" s="7"/>
      <c r="K67" s="7"/>
      <c r="M67" s="38" t="s">
        <v>62</v>
      </c>
      <c r="N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 t="s">
        <v>4</v>
      </c>
      <c r="AA67" s="459">
        <f>Automactico!R34</f>
        <v>96.514440000000008</v>
      </c>
      <c r="AB67" s="460"/>
      <c r="AC67" s="460"/>
      <c r="AD67" s="460"/>
      <c r="AE67" s="461"/>
      <c r="AF67" s="7" t="s">
        <v>17</v>
      </c>
      <c r="AG67" s="7"/>
      <c r="AH67" s="7"/>
      <c r="AI67" s="7"/>
      <c r="AJ67" s="7"/>
      <c r="AK67" s="8"/>
    </row>
    <row r="68" spans="2:37" ht="10.5" customHeight="1" x14ac:dyDescent="0.25">
      <c r="B68" s="49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3"/>
    </row>
    <row r="69" spans="2:37" ht="6" customHeight="1" x14ac:dyDescent="0.25">
      <c r="B69" s="5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2:37" ht="3.75" customHeight="1" x14ac:dyDescent="0.25">
      <c r="B70" s="1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5"/>
    </row>
    <row r="71" spans="2:37" x14ac:dyDescent="0.25">
      <c r="B71" s="32" t="s">
        <v>64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8"/>
    </row>
    <row r="72" spans="2:37" ht="7.5" customHeight="1" thickBot="1" x14ac:dyDescent="0.3">
      <c r="B72" s="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8"/>
    </row>
    <row r="73" spans="2:37" ht="15" customHeight="1" x14ac:dyDescent="0.35">
      <c r="B73" s="6"/>
      <c r="C73" s="453" t="s">
        <v>63</v>
      </c>
      <c r="D73" s="453"/>
      <c r="E73" s="453"/>
      <c r="F73" s="453"/>
      <c r="G73" s="453"/>
      <c r="H73" s="453"/>
      <c r="I73" s="453"/>
      <c r="J73" s="453"/>
      <c r="K73" s="46"/>
      <c r="L73" s="46"/>
      <c r="M73" s="459">
        <f>Automactico!R34</f>
        <v>96.514440000000008</v>
      </c>
      <c r="N73" s="460"/>
      <c r="O73" s="460"/>
      <c r="P73" s="460"/>
      <c r="Q73" s="461"/>
      <c r="R73" s="7" t="s">
        <v>17</v>
      </c>
      <c r="S73" s="34" t="s">
        <v>19</v>
      </c>
      <c r="T73" s="452">
        <v>1.5</v>
      </c>
      <c r="U73" s="452"/>
      <c r="V73" s="7" t="s">
        <v>4</v>
      </c>
      <c r="W73" s="462">
        <f>M73*1.5</f>
        <v>144.77166</v>
      </c>
      <c r="X73" s="463"/>
      <c r="Y73" s="464"/>
      <c r="Z73" s="7" t="s">
        <v>17</v>
      </c>
      <c r="AA73" s="10"/>
      <c r="AB73" s="46"/>
      <c r="AC73" s="46"/>
      <c r="AD73" s="46"/>
      <c r="AE73" s="7"/>
      <c r="AF73" s="7"/>
      <c r="AG73" s="7"/>
      <c r="AH73" s="7"/>
      <c r="AI73" s="7"/>
      <c r="AJ73" s="7"/>
      <c r="AK73" s="8"/>
    </row>
    <row r="74" spans="2:37" ht="15.75" thickBot="1" x14ac:dyDescent="0.3">
      <c r="B74" s="6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8"/>
    </row>
    <row r="75" spans="2:37" x14ac:dyDescent="0.25">
      <c r="B75" s="6"/>
      <c r="C75" s="7"/>
      <c r="D75" s="7"/>
      <c r="E75" s="7" t="s">
        <v>40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10">
        <v>4</v>
      </c>
      <c r="Z75" s="10" t="s">
        <v>3</v>
      </c>
      <c r="AA75" s="468">
        <f>Automactico!Z36</f>
        <v>144.77166</v>
      </c>
      <c r="AB75" s="469"/>
      <c r="AC75" s="470"/>
      <c r="AD75" s="7" t="s">
        <v>17</v>
      </c>
      <c r="AE75" s="7"/>
      <c r="AF75" s="7"/>
      <c r="AG75" s="46"/>
      <c r="AH75" s="46"/>
      <c r="AI75" s="46"/>
      <c r="AJ75" s="7"/>
      <c r="AK75" s="8"/>
    </row>
    <row r="76" spans="2:37" ht="3.75" customHeight="1" x14ac:dyDescent="0.25"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3"/>
    </row>
    <row r="77" spans="2:37" ht="7.5" customHeight="1" x14ac:dyDescent="0.25"/>
    <row r="79" spans="2:37" x14ac:dyDescent="0.25">
      <c r="AH79" s="465" t="s">
        <v>229</v>
      </c>
      <c r="AI79" s="466"/>
      <c r="AJ79" s="466"/>
      <c r="AK79" s="467"/>
    </row>
  </sheetData>
  <sheetProtection selectLockedCells="1"/>
  <mergeCells count="85">
    <mergeCell ref="AH79:AK79"/>
    <mergeCell ref="AA75:AC75"/>
    <mergeCell ref="AA67:AE67"/>
    <mergeCell ref="AA64:AE64"/>
    <mergeCell ref="AA66:AE66"/>
    <mergeCell ref="AA65:AE65"/>
    <mergeCell ref="AA62:AE62"/>
    <mergeCell ref="C73:J73"/>
    <mergeCell ref="M73:Q73"/>
    <mergeCell ref="T73:U73"/>
    <mergeCell ref="W73:Y73"/>
    <mergeCell ref="M63:Q63"/>
    <mergeCell ref="AA63:AE63"/>
    <mergeCell ref="M64:Q64"/>
    <mergeCell ref="U64:W64"/>
    <mergeCell ref="L11:P11"/>
    <mergeCell ref="R29:S29"/>
    <mergeCell ref="U29:Y29"/>
    <mergeCell ref="I32:J32"/>
    <mergeCell ref="L32:P32"/>
    <mergeCell ref="I31:J31"/>
    <mergeCell ref="L31:P31"/>
    <mergeCell ref="R32:S32"/>
    <mergeCell ref="U32:Y32"/>
    <mergeCell ref="L27:P27"/>
    <mergeCell ref="L13:P13"/>
    <mergeCell ref="L17:P17"/>
    <mergeCell ref="L19:P19"/>
    <mergeCell ref="L21:P21"/>
    <mergeCell ref="L23:P23"/>
    <mergeCell ref="L15:P15"/>
    <mergeCell ref="C27:G27"/>
    <mergeCell ref="I27:J27"/>
    <mergeCell ref="I37:J37"/>
    <mergeCell ref="C21:G21"/>
    <mergeCell ref="L25:P25"/>
    <mergeCell ref="C23:G23"/>
    <mergeCell ref="I23:J23"/>
    <mergeCell ref="C25:G25"/>
    <mergeCell ref="C29:G29"/>
    <mergeCell ref="I29:J29"/>
    <mergeCell ref="L29:P29"/>
    <mergeCell ref="C32:G32"/>
    <mergeCell ref="AA60:AE60"/>
    <mergeCell ref="I17:J17"/>
    <mergeCell ref="I19:J19"/>
    <mergeCell ref="I21:J21"/>
    <mergeCell ref="R47:S47"/>
    <mergeCell ref="R45:S45"/>
    <mergeCell ref="AA59:AE59"/>
    <mergeCell ref="U52:Y52"/>
    <mergeCell ref="R35:S35"/>
    <mergeCell ref="AB35:AJ37"/>
    <mergeCell ref="AB47:AJ47"/>
    <mergeCell ref="U42:Y42"/>
    <mergeCell ref="M60:Q60"/>
    <mergeCell ref="M59:Q59"/>
    <mergeCell ref="U60:W60"/>
    <mergeCell ref="I25:J25"/>
    <mergeCell ref="C17:G17"/>
    <mergeCell ref="C19:G19"/>
    <mergeCell ref="C13:G13"/>
    <mergeCell ref="I13:J13"/>
    <mergeCell ref="C11:G11"/>
    <mergeCell ref="I11:J11"/>
    <mergeCell ref="C15:G15"/>
    <mergeCell ref="I15:J15"/>
    <mergeCell ref="B1:AK1"/>
    <mergeCell ref="L7:P7"/>
    <mergeCell ref="L5:P5"/>
    <mergeCell ref="L9:P9"/>
    <mergeCell ref="C5:G5"/>
    <mergeCell ref="I5:J5"/>
    <mergeCell ref="C4:D4"/>
    <mergeCell ref="I7:J7"/>
    <mergeCell ref="C9:G9"/>
    <mergeCell ref="I9:J9"/>
    <mergeCell ref="C7:G7"/>
    <mergeCell ref="B3:C3"/>
    <mergeCell ref="C47:G47"/>
    <mergeCell ref="I47:J47"/>
    <mergeCell ref="U47:Y47"/>
    <mergeCell ref="U37:Y37"/>
    <mergeCell ref="R37:S37"/>
    <mergeCell ref="C37:G37"/>
  </mergeCells>
  <phoneticPr fontId="102" type="noConversion"/>
  <conditionalFormatting sqref="I32:J32 L32:P32 R32:S32">
    <cfRule type="cellIs" dxfId="12" priority="9" stopIfTrue="1" operator="equal">
      <formula>0</formula>
    </cfRule>
  </conditionalFormatting>
  <conditionalFormatting sqref="U32:Y32 U37:Y37 U42:Y42">
    <cfRule type="cellIs" dxfId="11" priority="8" stopIfTrue="1" operator="equal">
      <formula>0</formula>
    </cfRule>
  </conditionalFormatting>
  <conditionalFormatting sqref="U47:Y47">
    <cfRule type="cellIs" dxfId="10" priority="7" stopIfTrue="1" operator="equal">
      <formula>0</formula>
    </cfRule>
  </conditionalFormatting>
  <conditionalFormatting sqref="U52:Y52">
    <cfRule type="cellIs" dxfId="9" priority="6" stopIfTrue="1" operator="equal">
      <formula>0</formula>
    </cfRule>
  </conditionalFormatting>
  <conditionalFormatting sqref="M60:Q60">
    <cfRule type="cellIs" dxfId="8" priority="5" stopIfTrue="1" operator="equal">
      <formula>0</formula>
    </cfRule>
  </conditionalFormatting>
  <conditionalFormatting sqref="M64:Q64">
    <cfRule type="cellIs" dxfId="7" priority="4" stopIfTrue="1" operator="equal">
      <formula>0</formula>
    </cfRule>
  </conditionalFormatting>
  <conditionalFormatting sqref="C7:P29">
    <cfRule type="cellIs" dxfId="6" priority="3" stopIfTrue="1" operator="greaterThan">
      <formula>0</formula>
    </cfRule>
  </conditionalFormatting>
  <conditionalFormatting sqref="C37:J37">
    <cfRule type="cellIs" dxfId="5" priority="2" stopIfTrue="1" operator="greaterThan">
      <formula>0</formula>
    </cfRule>
  </conditionalFormatting>
  <conditionalFormatting sqref="C47:G47 I47:J47 AA60:AE60 AA65:AE65 AA63:AE63 AA67:AE67 M73:Q73 W73:Y73 AA75:AC75">
    <cfRule type="cellIs" dxfId="4" priority="1" stopIfTrue="1" operator="greaterThan">
      <formula>0</formula>
    </cfRule>
  </conditionalFormatting>
  <hyperlinks>
    <hyperlink ref="AH79:AK79" location="Automactico!A1" display="Voltar"/>
  </hyperlinks>
  <pageMargins left="0.25" right="0.25" top="0.75" bottom="0.75" header="0.3" footer="0.3"/>
  <pageSetup paperSize="9" orientation="portrait" r:id="rId1"/>
  <ignoredErrors>
    <ignoredError sqref="L30:P31 L28:P28 L26:P26 L24:P24 L22:P22 L20:P20 L18:P18 L16:P16 L14:P14 L12:P12 L10:P10 M7:P7 L8:P8 K32 Q32 T32 U38:Y4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35</xdr:col>
                    <xdr:colOff>171450</xdr:colOff>
                    <xdr:row>64</xdr:row>
                    <xdr:rowOff>0</xdr:rowOff>
                  </from>
                  <to>
                    <xdr:col>38</xdr:col>
                    <xdr:colOff>57150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5" name="Check Box 12">
              <controlPr defaultSize="0" autoFill="0" autoLine="0" autoPict="0">
                <anchor moveWithCells="1">
                  <from>
                    <xdr:col>35</xdr:col>
                    <xdr:colOff>171450</xdr:colOff>
                    <xdr:row>61</xdr:row>
                    <xdr:rowOff>180975</xdr:rowOff>
                  </from>
                  <to>
                    <xdr:col>38</xdr:col>
                    <xdr:colOff>57150</xdr:colOff>
                    <xdr:row>63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2">
    <tabColor rgb="FFCC9900"/>
  </sheetPr>
  <dimension ref="B1:AR95"/>
  <sheetViews>
    <sheetView topLeftCell="A25" zoomScaleNormal="100" workbookViewId="0"/>
  </sheetViews>
  <sheetFormatPr defaultColWidth="9.140625" defaultRowHeight="15" x14ac:dyDescent="0.25"/>
  <cols>
    <col min="1" max="1" width="0.85546875" style="1" customWidth="1"/>
    <col min="2" max="37" width="2.7109375" style="1" customWidth="1"/>
    <col min="38" max="38" width="0.85546875" style="1" customWidth="1"/>
    <col min="39" max="16384" width="9.140625" style="1"/>
  </cols>
  <sheetData>
    <row r="1" spans="2:37" ht="18.75" x14ac:dyDescent="0.3">
      <c r="B1" s="537" t="s">
        <v>18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  <c r="AD1" s="537"/>
      <c r="AE1" s="537"/>
      <c r="AF1" s="537"/>
      <c r="AG1" s="537"/>
      <c r="AH1" s="537"/>
      <c r="AI1" s="537"/>
      <c r="AJ1" s="537"/>
      <c r="AK1" s="537"/>
    </row>
    <row r="2" spans="2:37" ht="3" customHeight="1" x14ac:dyDescent="0.25"/>
    <row r="3" spans="2:37" ht="18.75" thickBot="1" x14ac:dyDescent="0.4">
      <c r="B3" s="15"/>
      <c r="C3" s="4"/>
      <c r="D3" s="4"/>
      <c r="E3" s="4"/>
      <c r="F3" s="4"/>
      <c r="G3" s="4"/>
      <c r="H3" s="4"/>
      <c r="I3" s="4"/>
      <c r="J3" s="4"/>
      <c r="K3" s="4"/>
      <c r="L3" s="4"/>
      <c r="M3" s="538" t="s">
        <v>12</v>
      </c>
      <c r="N3" s="538"/>
      <c r="O3" s="538"/>
      <c r="P3" s="538"/>
      <c r="Q3" s="538"/>
      <c r="R3" s="4"/>
      <c r="S3" s="4"/>
      <c r="T3" s="4"/>
      <c r="U3" s="4"/>
      <c r="V3" s="4"/>
      <c r="W3" s="4"/>
      <c r="X3" s="4"/>
      <c r="Y3" s="458" t="s">
        <v>16</v>
      </c>
      <c r="Z3" s="458"/>
      <c r="AA3" s="458"/>
      <c r="AB3" s="458"/>
      <c r="AC3" s="458"/>
      <c r="AD3" s="4"/>
      <c r="AE3" s="4"/>
      <c r="AF3" s="4"/>
      <c r="AG3" s="4"/>
      <c r="AH3" s="4"/>
      <c r="AI3" s="4"/>
      <c r="AJ3" s="4"/>
      <c r="AK3" s="5"/>
    </row>
    <row r="4" spans="2:37" x14ac:dyDescent="0.25">
      <c r="B4" s="32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426">
        <v>66.790000000000006</v>
      </c>
      <c r="N4" s="427"/>
      <c r="O4" s="427"/>
      <c r="P4" s="427"/>
      <c r="Q4" s="428"/>
      <c r="R4" s="7" t="s">
        <v>13</v>
      </c>
      <c r="S4" s="7"/>
      <c r="T4" s="10" t="s">
        <v>19</v>
      </c>
      <c r="U4" s="452">
        <v>1.4450000000000001</v>
      </c>
      <c r="V4" s="452"/>
      <c r="W4" s="452"/>
      <c r="X4" s="7" t="s">
        <v>4</v>
      </c>
      <c r="Y4" s="454">
        <f>M4*U4</f>
        <v>96.511550000000014</v>
      </c>
      <c r="Z4" s="455"/>
      <c r="AA4" s="455"/>
      <c r="AB4" s="455"/>
      <c r="AC4" s="456"/>
      <c r="AD4" s="7" t="s">
        <v>17</v>
      </c>
      <c r="AE4" s="7"/>
      <c r="AF4" s="7"/>
      <c r="AG4" s="7"/>
      <c r="AH4" s="7"/>
      <c r="AI4" s="7"/>
      <c r="AJ4" s="7"/>
      <c r="AK4" s="8"/>
    </row>
    <row r="5" spans="2:37" ht="6.75" customHeight="1" x14ac:dyDescent="0.25">
      <c r="B5" s="33" t="b">
        <v>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8"/>
    </row>
    <row r="6" spans="2:37" ht="15.75" thickBot="1" x14ac:dyDescent="0.3">
      <c r="B6" s="35" t="s">
        <v>21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36" t="s">
        <v>22</v>
      </c>
      <c r="S6" s="36"/>
      <c r="T6" s="27"/>
      <c r="U6" s="27"/>
      <c r="V6" s="27"/>
      <c r="W6" s="27"/>
      <c r="X6" s="27"/>
      <c r="Y6" s="27" t="s">
        <v>24</v>
      </c>
      <c r="Z6" s="27"/>
      <c r="AA6" s="27"/>
      <c r="AB6" s="27"/>
      <c r="AC6" s="27"/>
      <c r="AD6" s="27" t="s">
        <v>25</v>
      </c>
      <c r="AE6" s="27"/>
      <c r="AF6" s="27"/>
      <c r="AG6" s="27"/>
      <c r="AH6" s="27"/>
      <c r="AI6" s="27"/>
      <c r="AJ6" s="27"/>
      <c r="AK6" s="37"/>
    </row>
    <row r="7" spans="2:37" ht="15" customHeight="1" x14ac:dyDescent="0.2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302">
        <v>35</v>
      </c>
      <c r="S7" s="303"/>
      <c r="T7" s="304"/>
      <c r="U7" s="7" t="s">
        <v>23</v>
      </c>
      <c r="V7" s="7"/>
      <c r="W7" s="7"/>
      <c r="X7" s="7"/>
      <c r="Y7" s="302">
        <v>100</v>
      </c>
      <c r="Z7" s="303"/>
      <c r="AA7" s="304"/>
      <c r="AB7" s="7" t="s">
        <v>17</v>
      </c>
      <c r="AC7" s="7"/>
      <c r="AD7" s="302">
        <v>20</v>
      </c>
      <c r="AE7" s="303"/>
      <c r="AF7" s="304"/>
      <c r="AG7" s="7" t="s">
        <v>26</v>
      </c>
      <c r="AH7" s="7"/>
      <c r="AI7" s="7"/>
      <c r="AJ7" s="7"/>
      <c r="AK7" s="8"/>
    </row>
    <row r="8" spans="2:37" ht="3.75" customHeight="1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</row>
    <row r="9" spans="2:37" ht="6" customHeight="1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8"/>
    </row>
    <row r="10" spans="2:37" x14ac:dyDescent="0.25">
      <c r="B10" s="6"/>
      <c r="C10" s="38" t="s">
        <v>51</v>
      </c>
      <c r="D10" s="7"/>
      <c r="E10" s="7"/>
      <c r="F10" s="7"/>
      <c r="G10" s="7"/>
      <c r="H10" s="7"/>
      <c r="I10" s="7"/>
      <c r="J10" s="7"/>
      <c r="K10" s="7"/>
      <c r="L10" s="7"/>
      <c r="Q10" s="7"/>
      <c r="R10" s="17"/>
      <c r="S10" s="26"/>
      <c r="T10" s="532" t="s">
        <v>28</v>
      </c>
      <c r="U10" s="532"/>
      <c r="V10" s="532"/>
      <c r="W10" s="532"/>
      <c r="X10" s="532"/>
      <c r="Y10" s="532"/>
      <c r="Z10" s="31"/>
      <c r="AA10" s="535" t="s">
        <v>32</v>
      </c>
      <c r="AB10" s="535"/>
      <c r="AC10" s="535"/>
      <c r="AD10" s="535"/>
      <c r="AE10" s="535"/>
      <c r="AF10" s="536"/>
      <c r="AG10" s="7"/>
      <c r="AH10" s="7"/>
      <c r="AI10" s="7"/>
      <c r="AJ10" s="7"/>
      <c r="AK10" s="8"/>
    </row>
    <row r="11" spans="2:37" ht="18" x14ac:dyDescent="0.35">
      <c r="B11" s="6"/>
      <c r="C11" s="27" t="s">
        <v>65</v>
      </c>
      <c r="D11" s="27"/>
      <c r="E11" s="27"/>
      <c r="F11" s="27"/>
      <c r="G11" s="27"/>
      <c r="H11" s="27"/>
      <c r="I11" s="27"/>
      <c r="J11" s="22"/>
      <c r="K11" s="22"/>
      <c r="L11" s="22"/>
      <c r="N11" s="524" t="s">
        <v>27</v>
      </c>
      <c r="O11" s="525"/>
      <c r="P11" s="526"/>
      <c r="Q11" s="527" t="s">
        <v>12</v>
      </c>
      <c r="R11" s="528"/>
      <c r="S11" s="529"/>
      <c r="T11" s="525" t="s">
        <v>24</v>
      </c>
      <c r="U11" s="525"/>
      <c r="V11" s="525"/>
      <c r="W11" s="528" t="s">
        <v>29</v>
      </c>
      <c r="X11" s="528"/>
      <c r="Y11" s="530"/>
      <c r="Z11" s="29"/>
      <c r="AA11" s="534" t="s">
        <v>24</v>
      </c>
      <c r="AB11" s="525"/>
      <c r="AC11" s="525"/>
      <c r="AD11" s="528" t="s">
        <v>29</v>
      </c>
      <c r="AE11" s="528"/>
      <c r="AF11" s="530"/>
      <c r="AG11" s="7"/>
      <c r="AH11" s="492" t="s">
        <v>16</v>
      </c>
      <c r="AI11" s="494"/>
      <c r="AJ11" s="7"/>
      <c r="AK11" s="8"/>
    </row>
    <row r="12" spans="2:37" ht="13.5" customHeight="1" x14ac:dyDescent="0.25">
      <c r="B12" s="6"/>
      <c r="C12" s="7"/>
      <c r="D12" s="7"/>
      <c r="E12" s="7"/>
      <c r="F12" s="7"/>
      <c r="G12" s="7"/>
      <c r="H12" s="7"/>
      <c r="I12" s="7"/>
      <c r="N12" s="505" t="s">
        <v>33</v>
      </c>
      <c r="O12" s="483"/>
      <c r="P12" s="506"/>
      <c r="Q12" s="507" t="s">
        <v>13</v>
      </c>
      <c r="R12" s="487"/>
      <c r="S12" s="508"/>
      <c r="T12" s="483" t="s">
        <v>17</v>
      </c>
      <c r="U12" s="483"/>
      <c r="V12" s="483"/>
      <c r="W12" s="487" t="s">
        <v>26</v>
      </c>
      <c r="X12" s="487"/>
      <c r="Y12" s="488"/>
      <c r="Z12" s="29"/>
      <c r="AA12" s="533" t="s">
        <v>17</v>
      </c>
      <c r="AB12" s="483"/>
      <c r="AC12" s="483"/>
      <c r="AD12" s="487" t="s">
        <v>26</v>
      </c>
      <c r="AE12" s="487"/>
      <c r="AF12" s="488"/>
      <c r="AG12" s="7"/>
      <c r="AH12" s="471" t="s">
        <v>17</v>
      </c>
      <c r="AI12" s="472"/>
      <c r="AJ12" s="7"/>
      <c r="AK12" s="8"/>
    </row>
    <row r="13" spans="2:37" x14ac:dyDescent="0.25">
      <c r="B13" s="6"/>
      <c r="C13" s="7"/>
      <c r="D13" s="7"/>
      <c r="E13" s="7"/>
      <c r="F13" s="7"/>
      <c r="G13" s="7"/>
      <c r="H13" s="7"/>
      <c r="I13" s="7"/>
      <c r="N13" s="489">
        <v>10</v>
      </c>
      <c r="O13" s="490"/>
      <c r="P13" s="491"/>
      <c r="Q13" s="28" t="s">
        <v>30</v>
      </c>
      <c r="R13" s="452">
        <v>20.7</v>
      </c>
      <c r="S13" s="472"/>
      <c r="T13" s="478">
        <v>40</v>
      </c>
      <c r="U13" s="478"/>
      <c r="V13" s="478"/>
      <c r="W13" s="24" t="s">
        <v>31</v>
      </c>
      <c r="X13" s="452">
        <v>34</v>
      </c>
      <c r="Y13" s="477"/>
      <c r="Z13" s="29"/>
      <c r="AA13" s="521">
        <v>50</v>
      </c>
      <c r="AB13" s="478"/>
      <c r="AC13" s="478"/>
      <c r="AD13" s="24" t="s">
        <v>31</v>
      </c>
      <c r="AE13" s="452">
        <v>34</v>
      </c>
      <c r="AF13" s="477"/>
      <c r="AG13" s="7"/>
      <c r="AH13" s="492">
        <v>30</v>
      </c>
      <c r="AI13" s="494"/>
      <c r="AJ13" s="7"/>
      <c r="AK13" s="8"/>
    </row>
    <row r="14" spans="2:37" x14ac:dyDescent="0.25">
      <c r="B14" s="6"/>
      <c r="C14" s="7"/>
      <c r="D14" s="7"/>
      <c r="E14" s="7"/>
      <c r="F14" s="7"/>
      <c r="G14" s="7"/>
      <c r="H14" s="7"/>
      <c r="I14" s="7"/>
      <c r="N14" s="479">
        <v>10</v>
      </c>
      <c r="O14" s="478"/>
      <c r="P14" s="480"/>
      <c r="Q14" s="28" t="s">
        <v>30</v>
      </c>
      <c r="R14" s="452">
        <v>27.6</v>
      </c>
      <c r="S14" s="472"/>
      <c r="T14" s="478">
        <v>50</v>
      </c>
      <c r="U14" s="478"/>
      <c r="V14" s="478"/>
      <c r="W14" s="24" t="s">
        <v>31</v>
      </c>
      <c r="X14" s="452">
        <v>25</v>
      </c>
      <c r="Y14" s="477"/>
      <c r="Z14" s="29"/>
      <c r="AA14" s="521">
        <v>50</v>
      </c>
      <c r="AB14" s="478"/>
      <c r="AC14" s="478"/>
      <c r="AD14" s="24" t="s">
        <v>31</v>
      </c>
      <c r="AE14" s="452">
        <v>25</v>
      </c>
      <c r="AF14" s="477"/>
      <c r="AG14" s="7"/>
      <c r="AH14" s="471">
        <v>40</v>
      </c>
      <c r="AI14" s="472"/>
      <c r="AJ14" s="7"/>
      <c r="AK14" s="8"/>
    </row>
    <row r="15" spans="2:37" x14ac:dyDescent="0.25">
      <c r="B15" s="6"/>
      <c r="C15" s="7"/>
      <c r="D15" s="7"/>
      <c r="E15" s="7"/>
      <c r="F15" s="7"/>
      <c r="G15" s="7"/>
      <c r="H15" s="7"/>
      <c r="I15" s="7"/>
      <c r="N15" s="479">
        <v>16</v>
      </c>
      <c r="O15" s="478"/>
      <c r="P15" s="480"/>
      <c r="Q15" s="28" t="s">
        <v>30</v>
      </c>
      <c r="R15" s="452">
        <v>34.5</v>
      </c>
      <c r="S15" s="472"/>
      <c r="T15" s="478">
        <v>50</v>
      </c>
      <c r="U15" s="478"/>
      <c r="V15" s="478"/>
      <c r="W15" s="24" t="s">
        <v>31</v>
      </c>
      <c r="X15" s="452">
        <v>32</v>
      </c>
      <c r="Y15" s="477"/>
      <c r="Z15" s="29"/>
      <c r="AA15" s="521">
        <v>63</v>
      </c>
      <c r="AB15" s="478"/>
      <c r="AC15" s="478"/>
      <c r="AD15" s="24" t="s">
        <v>31</v>
      </c>
      <c r="AE15" s="452">
        <v>32</v>
      </c>
      <c r="AF15" s="477"/>
      <c r="AG15" s="7"/>
      <c r="AH15" s="471">
        <v>50</v>
      </c>
      <c r="AI15" s="472"/>
      <c r="AJ15" s="7"/>
      <c r="AK15" s="8"/>
    </row>
    <row r="16" spans="2:37" x14ac:dyDescent="0.25">
      <c r="B16" s="6"/>
      <c r="C16" s="7"/>
      <c r="D16" s="7"/>
      <c r="E16" s="7"/>
      <c r="F16" s="7"/>
      <c r="G16" s="7"/>
      <c r="H16" s="7"/>
      <c r="I16" s="7"/>
      <c r="N16" s="479">
        <v>25</v>
      </c>
      <c r="O16" s="478"/>
      <c r="P16" s="480"/>
      <c r="Q16" s="28" t="s">
        <v>30</v>
      </c>
      <c r="R16" s="452">
        <v>41.4</v>
      </c>
      <c r="S16" s="472"/>
      <c r="T16" s="478">
        <v>80</v>
      </c>
      <c r="U16" s="478"/>
      <c r="V16" s="478"/>
      <c r="W16" s="24" t="s">
        <v>31</v>
      </c>
      <c r="X16" s="452">
        <v>42</v>
      </c>
      <c r="Y16" s="477"/>
      <c r="Z16" s="29"/>
      <c r="AA16" s="521">
        <v>100</v>
      </c>
      <c r="AB16" s="478"/>
      <c r="AC16" s="478"/>
      <c r="AD16" s="24" t="s">
        <v>31</v>
      </c>
      <c r="AE16" s="452">
        <v>42</v>
      </c>
      <c r="AF16" s="477"/>
      <c r="AG16" s="7"/>
      <c r="AH16" s="471">
        <v>60</v>
      </c>
      <c r="AI16" s="472"/>
      <c r="AJ16" s="7"/>
      <c r="AK16" s="8"/>
    </row>
    <row r="17" spans="2:44" x14ac:dyDescent="0.25">
      <c r="B17" s="6"/>
      <c r="C17" s="7"/>
      <c r="D17" s="7"/>
      <c r="E17" s="7"/>
      <c r="F17" s="7"/>
      <c r="G17" s="7"/>
      <c r="H17" s="7"/>
      <c r="I17" s="7"/>
      <c r="N17" s="497">
        <v>35</v>
      </c>
      <c r="O17" s="498"/>
      <c r="P17" s="499"/>
      <c r="Q17" s="52" t="s">
        <v>30</v>
      </c>
      <c r="R17" s="511">
        <v>50</v>
      </c>
      <c r="S17" s="512"/>
      <c r="T17" s="509">
        <v>80</v>
      </c>
      <c r="U17" s="509"/>
      <c r="V17" s="509"/>
      <c r="W17" s="25" t="s">
        <v>31</v>
      </c>
      <c r="X17" s="474">
        <v>49</v>
      </c>
      <c r="Y17" s="475"/>
      <c r="Z17" s="30"/>
      <c r="AA17" s="531">
        <v>125</v>
      </c>
      <c r="AB17" s="509"/>
      <c r="AC17" s="509"/>
      <c r="AD17" s="25" t="s">
        <v>31</v>
      </c>
      <c r="AE17" s="474">
        <v>49</v>
      </c>
      <c r="AF17" s="475"/>
      <c r="AG17" s="7"/>
      <c r="AH17" s="510">
        <v>72.5</v>
      </c>
      <c r="AI17" s="512"/>
      <c r="AJ17" s="7"/>
      <c r="AK17" s="8"/>
    </row>
    <row r="18" spans="2:44" x14ac:dyDescent="0.25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3"/>
    </row>
    <row r="19" spans="2:44" x14ac:dyDescent="0.25">
      <c r="AN19" s="34"/>
      <c r="AO19" s="34"/>
      <c r="AP19" s="34"/>
      <c r="AQ19" s="34"/>
      <c r="AR19" s="34"/>
    </row>
    <row r="20" spans="2:44" ht="3.75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2:44" ht="18.75" thickBot="1" x14ac:dyDescent="0.4">
      <c r="B21" s="1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58" t="s">
        <v>16</v>
      </c>
      <c r="AB21" s="458"/>
      <c r="AC21" s="458"/>
      <c r="AD21" s="458"/>
      <c r="AE21" s="458"/>
      <c r="AF21" s="4"/>
      <c r="AG21" s="4"/>
      <c r="AH21" s="4"/>
      <c r="AI21" s="4"/>
      <c r="AJ21" s="4"/>
      <c r="AK21" s="5"/>
    </row>
    <row r="22" spans="2:44" ht="15.75" thickBot="1" x14ac:dyDescent="0.3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451" t="s">
        <v>12</v>
      </c>
      <c r="N22" s="451"/>
      <c r="O22" s="451"/>
      <c r="P22" s="451"/>
      <c r="Q22" s="451"/>
      <c r="R22" s="7"/>
      <c r="S22" s="7"/>
      <c r="T22" s="7"/>
      <c r="U22" s="7"/>
      <c r="V22" s="7"/>
      <c r="W22" s="7"/>
      <c r="X22" s="7"/>
      <c r="Y22" s="10">
        <v>3</v>
      </c>
      <c r="Z22" s="10" t="s">
        <v>4</v>
      </c>
      <c r="AA22" s="454">
        <f>M23*U23*Y22</f>
        <v>59.823000000000008</v>
      </c>
      <c r="AB22" s="455"/>
      <c r="AC22" s="455"/>
      <c r="AD22" s="455"/>
      <c r="AE22" s="456"/>
      <c r="AF22" s="7" t="s">
        <v>17</v>
      </c>
      <c r="AG22" s="7" t="s">
        <v>35</v>
      </c>
      <c r="AH22" s="7"/>
      <c r="AI22" s="7"/>
      <c r="AJ22" s="7"/>
      <c r="AK22" s="8"/>
    </row>
    <row r="23" spans="2:44" ht="15.75" thickBot="1" x14ac:dyDescent="0.3">
      <c r="B23" s="32" t="s">
        <v>34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426">
        <v>13.8</v>
      </c>
      <c r="N23" s="427"/>
      <c r="O23" s="427"/>
      <c r="P23" s="427"/>
      <c r="Q23" s="428"/>
      <c r="R23" s="7" t="s">
        <v>13</v>
      </c>
      <c r="S23" s="7"/>
      <c r="T23" s="10" t="s">
        <v>19</v>
      </c>
      <c r="U23" s="452">
        <v>1.4450000000000001</v>
      </c>
      <c r="V23" s="452"/>
      <c r="W23" s="452"/>
      <c r="X23" s="7" t="s">
        <v>3</v>
      </c>
      <c r="Y23" s="10"/>
      <c r="Z23" s="10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8"/>
    </row>
    <row r="24" spans="2:44" x14ac:dyDescent="0.25">
      <c r="B24" s="33" t="b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10">
        <v>1</v>
      </c>
      <c r="Z24" s="10" t="s">
        <v>4</v>
      </c>
      <c r="AA24" s="454">
        <f>M23*U23*Y24</f>
        <v>19.941000000000003</v>
      </c>
      <c r="AB24" s="455"/>
      <c r="AC24" s="455"/>
      <c r="AD24" s="455"/>
      <c r="AE24" s="456"/>
      <c r="AF24" s="7" t="s">
        <v>17</v>
      </c>
      <c r="AG24" s="7" t="s">
        <v>36</v>
      </c>
      <c r="AH24" s="7"/>
      <c r="AI24" s="7"/>
      <c r="AJ24" s="7"/>
      <c r="AK24" s="8"/>
    </row>
    <row r="25" spans="2:44" ht="3.75" customHeight="1" x14ac:dyDescent="0.25">
      <c r="B25" s="3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8"/>
    </row>
    <row r="26" spans="2:44" ht="9" customHeight="1" x14ac:dyDescent="0.25">
      <c r="B26" s="3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8"/>
    </row>
    <row r="27" spans="2:44" ht="15.75" thickBot="1" x14ac:dyDescent="0.3">
      <c r="B27" s="35" t="s">
        <v>21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36" t="s">
        <v>22</v>
      </c>
      <c r="S27" s="36"/>
      <c r="T27" s="27"/>
      <c r="U27" s="27"/>
      <c r="V27" s="27"/>
      <c r="W27" s="27"/>
      <c r="X27" s="27"/>
      <c r="Y27" s="27" t="s">
        <v>24</v>
      </c>
      <c r="Z27" s="27"/>
      <c r="AA27" s="27"/>
      <c r="AB27" s="27"/>
      <c r="AC27" s="27"/>
      <c r="AD27" s="27" t="s">
        <v>25</v>
      </c>
      <c r="AE27" s="27"/>
      <c r="AF27" s="27"/>
      <c r="AG27" s="27"/>
      <c r="AH27" s="27"/>
      <c r="AI27" s="27"/>
      <c r="AJ27" s="27"/>
      <c r="AK27" s="37"/>
    </row>
    <row r="28" spans="2:44" ht="15" customHeight="1" x14ac:dyDescent="0.25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302">
        <v>16</v>
      </c>
      <c r="S28" s="303"/>
      <c r="T28" s="304"/>
      <c r="U28" s="7" t="s">
        <v>23</v>
      </c>
      <c r="V28" s="7"/>
      <c r="W28" s="7"/>
      <c r="X28" s="7"/>
      <c r="Y28" s="302">
        <v>25</v>
      </c>
      <c r="Z28" s="303"/>
      <c r="AA28" s="304"/>
      <c r="AB28" s="7" t="s">
        <v>17</v>
      </c>
      <c r="AC28" s="7"/>
      <c r="AD28" s="302">
        <v>20</v>
      </c>
      <c r="AE28" s="303"/>
      <c r="AF28" s="304"/>
      <c r="AG28" s="7" t="s">
        <v>26</v>
      </c>
      <c r="AH28" s="7"/>
      <c r="AI28" s="7"/>
      <c r="AJ28" s="7"/>
      <c r="AK28" s="8"/>
    </row>
    <row r="29" spans="2:44" ht="3.75" customHeight="1" x14ac:dyDescent="0.25"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8"/>
    </row>
    <row r="30" spans="2:44" x14ac:dyDescent="0.25">
      <c r="B30" s="6"/>
      <c r="C30" s="38" t="s">
        <v>66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</row>
    <row r="31" spans="2:44" ht="3.75" customHeight="1" x14ac:dyDescent="0.25">
      <c r="B31" s="6"/>
      <c r="C31" s="38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</row>
    <row r="32" spans="2:44" ht="16.5" thickBot="1" x14ac:dyDescent="0.3">
      <c r="B32" s="6"/>
      <c r="C32" s="500" t="s">
        <v>41</v>
      </c>
      <c r="D32" s="501"/>
      <c r="E32" s="501"/>
      <c r="F32" s="501"/>
      <c r="G32" s="501"/>
      <c r="H32" s="502"/>
      <c r="I32" s="516" t="s">
        <v>42</v>
      </c>
      <c r="J32" s="517"/>
      <c r="K32" s="517"/>
      <c r="L32" s="517"/>
      <c r="M32" s="517"/>
      <c r="N32" s="517"/>
      <c r="O32" s="40"/>
      <c r="P32" s="500" t="s">
        <v>43</v>
      </c>
      <c r="Q32" s="501"/>
      <c r="R32" s="501"/>
      <c r="S32" s="501"/>
      <c r="T32" s="501"/>
      <c r="U32" s="502"/>
      <c r="V32" s="522" t="s">
        <v>42</v>
      </c>
      <c r="W32" s="523"/>
      <c r="X32" s="523"/>
      <c r="Y32" s="523"/>
      <c r="Z32" s="523"/>
      <c r="AA32" s="523"/>
      <c r="AB32" s="523"/>
      <c r="AC32" s="523"/>
      <c r="AD32" s="523"/>
      <c r="AE32" s="523"/>
      <c r="AF32" s="523"/>
      <c r="AG32" s="523"/>
      <c r="AH32" s="523"/>
      <c r="AI32" s="523"/>
      <c r="AJ32" s="516"/>
      <c r="AK32" s="8"/>
    </row>
    <row r="33" spans="2:43" ht="15.75" thickTop="1" x14ac:dyDescent="0.25">
      <c r="B33" s="6"/>
      <c r="C33" s="495" t="s">
        <v>27</v>
      </c>
      <c r="D33" s="481"/>
      <c r="E33" s="496"/>
      <c r="F33" s="503" t="s">
        <v>12</v>
      </c>
      <c r="G33" s="432"/>
      <c r="H33" s="504"/>
      <c r="I33" s="481" t="s">
        <v>24</v>
      </c>
      <c r="J33" s="481"/>
      <c r="K33" s="481"/>
      <c r="L33" s="432" t="s">
        <v>29</v>
      </c>
      <c r="M33" s="432"/>
      <c r="N33" s="482"/>
      <c r="O33" s="42"/>
      <c r="P33" s="495" t="s">
        <v>27</v>
      </c>
      <c r="Q33" s="481"/>
      <c r="R33" s="496"/>
      <c r="S33" s="503" t="s">
        <v>12</v>
      </c>
      <c r="T33" s="432"/>
      <c r="U33" s="504"/>
      <c r="V33" s="481" t="s">
        <v>24</v>
      </c>
      <c r="W33" s="481"/>
      <c r="X33" s="481"/>
      <c r="Y33" s="432" t="s">
        <v>29</v>
      </c>
      <c r="Z33" s="432"/>
      <c r="AA33" s="482"/>
      <c r="AB33" s="476" t="s">
        <v>44</v>
      </c>
      <c r="AC33" s="452"/>
      <c r="AD33" s="477"/>
      <c r="AE33" s="481" t="s">
        <v>24</v>
      </c>
      <c r="AF33" s="481"/>
      <c r="AG33" s="481"/>
      <c r="AH33" s="432" t="s">
        <v>29</v>
      </c>
      <c r="AI33" s="432"/>
      <c r="AJ33" s="482"/>
      <c r="AK33" s="8"/>
      <c r="AO33" s="432"/>
      <c r="AP33" s="432"/>
      <c r="AQ33" s="432"/>
    </row>
    <row r="34" spans="2:43" ht="15.75" x14ac:dyDescent="0.25">
      <c r="B34" s="6"/>
      <c r="C34" s="505" t="s">
        <v>33</v>
      </c>
      <c r="D34" s="483"/>
      <c r="E34" s="506"/>
      <c r="F34" s="507" t="s">
        <v>13</v>
      </c>
      <c r="G34" s="487"/>
      <c r="H34" s="508"/>
      <c r="I34" s="483" t="s">
        <v>17</v>
      </c>
      <c r="J34" s="483"/>
      <c r="K34" s="483"/>
      <c r="L34" s="487" t="s">
        <v>26</v>
      </c>
      <c r="M34" s="487"/>
      <c r="N34" s="488"/>
      <c r="O34" s="42"/>
      <c r="P34" s="505" t="s">
        <v>33</v>
      </c>
      <c r="Q34" s="483"/>
      <c r="R34" s="506"/>
      <c r="S34" s="507" t="s">
        <v>13</v>
      </c>
      <c r="T34" s="487"/>
      <c r="U34" s="508"/>
      <c r="V34" s="483" t="s">
        <v>17</v>
      </c>
      <c r="W34" s="483"/>
      <c r="X34" s="483"/>
      <c r="Y34" s="487" t="s">
        <v>26</v>
      </c>
      <c r="Z34" s="487"/>
      <c r="AA34" s="488"/>
      <c r="AB34" s="473" t="s">
        <v>45</v>
      </c>
      <c r="AC34" s="474"/>
      <c r="AD34" s="475"/>
      <c r="AE34" s="483" t="s">
        <v>17</v>
      </c>
      <c r="AF34" s="483"/>
      <c r="AG34" s="483"/>
      <c r="AH34" s="487" t="s">
        <v>26</v>
      </c>
      <c r="AI34" s="487"/>
      <c r="AJ34" s="488"/>
      <c r="AK34" s="8"/>
      <c r="AO34" s="432"/>
      <c r="AP34" s="432"/>
      <c r="AQ34" s="432"/>
    </row>
    <row r="35" spans="2:43" x14ac:dyDescent="0.25">
      <c r="B35" s="6"/>
      <c r="C35" s="489">
        <v>6</v>
      </c>
      <c r="D35" s="490"/>
      <c r="E35" s="491"/>
      <c r="F35" s="492">
        <v>6.9</v>
      </c>
      <c r="G35" s="493"/>
      <c r="H35" s="494"/>
      <c r="I35" s="478">
        <v>32</v>
      </c>
      <c r="J35" s="478"/>
      <c r="K35" s="478"/>
      <c r="L35" s="24" t="s">
        <v>31</v>
      </c>
      <c r="M35" s="452">
        <v>5</v>
      </c>
      <c r="N35" s="477"/>
      <c r="O35" s="43"/>
      <c r="P35" s="489">
        <v>6</v>
      </c>
      <c r="Q35" s="490"/>
      <c r="R35" s="491"/>
      <c r="S35" s="492">
        <v>6.9</v>
      </c>
      <c r="T35" s="493"/>
      <c r="U35" s="494"/>
      <c r="V35" s="478">
        <v>40</v>
      </c>
      <c r="W35" s="478"/>
      <c r="X35" s="478"/>
      <c r="Y35" s="24" t="s">
        <v>31</v>
      </c>
      <c r="Z35" s="452">
        <v>30</v>
      </c>
      <c r="AA35" s="477"/>
      <c r="AB35" s="484" t="s">
        <v>46</v>
      </c>
      <c r="AC35" s="485"/>
      <c r="AD35" s="486"/>
      <c r="AE35" s="478">
        <v>40</v>
      </c>
      <c r="AF35" s="478"/>
      <c r="AG35" s="478"/>
      <c r="AH35" s="24" t="s">
        <v>31</v>
      </c>
      <c r="AI35" s="452">
        <v>15</v>
      </c>
      <c r="AJ35" s="477"/>
      <c r="AK35" s="8"/>
      <c r="AO35" s="452"/>
      <c r="AP35" s="452"/>
      <c r="AQ35" s="452"/>
    </row>
    <row r="36" spans="2:43" x14ac:dyDescent="0.25">
      <c r="B36" s="6"/>
      <c r="C36" s="479">
        <v>10</v>
      </c>
      <c r="D36" s="478"/>
      <c r="E36" s="480"/>
      <c r="F36" s="471">
        <v>10.35</v>
      </c>
      <c r="G36" s="452"/>
      <c r="H36" s="472"/>
      <c r="I36" s="478">
        <v>50</v>
      </c>
      <c r="J36" s="478"/>
      <c r="K36" s="478"/>
      <c r="L36" s="24" t="s">
        <v>31</v>
      </c>
      <c r="M36" s="452">
        <v>5.5</v>
      </c>
      <c r="N36" s="477"/>
      <c r="O36" s="43"/>
      <c r="P36" s="479">
        <v>6</v>
      </c>
      <c r="Q36" s="478"/>
      <c r="R36" s="480"/>
      <c r="S36" s="471">
        <v>10.35</v>
      </c>
      <c r="T36" s="452"/>
      <c r="U36" s="472"/>
      <c r="V36" s="478">
        <v>40</v>
      </c>
      <c r="W36" s="478"/>
      <c r="X36" s="478"/>
      <c r="Y36" s="24" t="s">
        <v>31</v>
      </c>
      <c r="Z36" s="452">
        <v>20</v>
      </c>
      <c r="AA36" s="477"/>
      <c r="AB36" s="476" t="s">
        <v>46</v>
      </c>
      <c r="AC36" s="452"/>
      <c r="AD36" s="477"/>
      <c r="AE36" s="478">
        <v>40</v>
      </c>
      <c r="AF36" s="478"/>
      <c r="AG36" s="478"/>
      <c r="AH36" s="24" t="s">
        <v>31</v>
      </c>
      <c r="AI36" s="452">
        <v>10</v>
      </c>
      <c r="AJ36" s="477"/>
      <c r="AK36" s="8"/>
      <c r="AO36" s="452"/>
      <c r="AP36" s="452"/>
      <c r="AQ36" s="452"/>
    </row>
    <row r="37" spans="2:43" x14ac:dyDescent="0.25">
      <c r="B37" s="6"/>
      <c r="C37" s="479">
        <v>16</v>
      </c>
      <c r="D37" s="478"/>
      <c r="E37" s="480"/>
      <c r="F37" s="471">
        <v>13.8</v>
      </c>
      <c r="G37" s="452"/>
      <c r="H37" s="472"/>
      <c r="I37" s="478">
        <v>63</v>
      </c>
      <c r="J37" s="478"/>
      <c r="K37" s="478"/>
      <c r="L37" s="24" t="s">
        <v>31</v>
      </c>
      <c r="M37" s="452">
        <v>6.5</v>
      </c>
      <c r="N37" s="477"/>
      <c r="O37" s="43"/>
      <c r="P37" s="479">
        <v>6</v>
      </c>
      <c r="Q37" s="478"/>
      <c r="R37" s="480"/>
      <c r="S37" s="471">
        <v>13.8</v>
      </c>
      <c r="T37" s="452"/>
      <c r="U37" s="472"/>
      <c r="V37" s="478">
        <v>40</v>
      </c>
      <c r="W37" s="478"/>
      <c r="X37" s="478"/>
      <c r="Y37" s="24" t="s">
        <v>31</v>
      </c>
      <c r="Z37" s="452">
        <v>15</v>
      </c>
      <c r="AA37" s="477"/>
      <c r="AB37" s="476" t="s">
        <v>46</v>
      </c>
      <c r="AC37" s="452"/>
      <c r="AD37" s="477"/>
      <c r="AE37" s="478">
        <v>40</v>
      </c>
      <c r="AF37" s="478"/>
      <c r="AG37" s="478"/>
      <c r="AH37" s="24" t="s">
        <v>31</v>
      </c>
      <c r="AI37" s="452">
        <v>7</v>
      </c>
      <c r="AJ37" s="477"/>
      <c r="AK37" s="8"/>
      <c r="AO37" s="452"/>
      <c r="AP37" s="452"/>
      <c r="AQ37" s="452"/>
    </row>
    <row r="38" spans="2:43" x14ac:dyDescent="0.25">
      <c r="B38" s="6"/>
      <c r="C38" s="479">
        <v>16</v>
      </c>
      <c r="D38" s="478"/>
      <c r="E38" s="480"/>
      <c r="F38" s="471">
        <v>6.9</v>
      </c>
      <c r="G38" s="452"/>
      <c r="H38" s="472"/>
      <c r="I38" s="478">
        <v>40</v>
      </c>
      <c r="J38" s="478"/>
      <c r="K38" s="478"/>
      <c r="L38" s="24" t="s">
        <v>31</v>
      </c>
      <c r="M38" s="452">
        <v>13</v>
      </c>
      <c r="N38" s="477"/>
      <c r="O38" s="43"/>
      <c r="P38" s="479">
        <v>6</v>
      </c>
      <c r="Q38" s="478"/>
      <c r="R38" s="480"/>
      <c r="S38" s="471">
        <v>17.25</v>
      </c>
      <c r="T38" s="452"/>
      <c r="U38" s="472"/>
      <c r="V38" s="478">
        <v>40</v>
      </c>
      <c r="W38" s="478"/>
      <c r="X38" s="478"/>
      <c r="Y38" s="24" t="s">
        <v>31</v>
      </c>
      <c r="Z38" s="452">
        <v>12</v>
      </c>
      <c r="AA38" s="477"/>
      <c r="AB38" s="476" t="s">
        <v>46</v>
      </c>
      <c r="AC38" s="452"/>
      <c r="AD38" s="477"/>
      <c r="AE38" s="478">
        <v>40</v>
      </c>
      <c r="AF38" s="478"/>
      <c r="AG38" s="478"/>
      <c r="AH38" s="24" t="s">
        <v>31</v>
      </c>
      <c r="AI38" s="452">
        <v>6</v>
      </c>
      <c r="AJ38" s="477"/>
      <c r="AK38" s="8"/>
      <c r="AO38" s="452"/>
      <c r="AP38" s="452"/>
      <c r="AQ38" s="452"/>
    </row>
    <row r="39" spans="2:43" x14ac:dyDescent="0.25">
      <c r="B39" s="6"/>
      <c r="C39" s="479">
        <v>25</v>
      </c>
      <c r="D39" s="478"/>
      <c r="E39" s="480"/>
      <c r="F39" s="471">
        <v>10.35</v>
      </c>
      <c r="G39" s="452"/>
      <c r="H39" s="472"/>
      <c r="I39" s="478">
        <v>63</v>
      </c>
      <c r="J39" s="478"/>
      <c r="K39" s="478"/>
      <c r="L39" s="24" t="s">
        <v>31</v>
      </c>
      <c r="M39" s="452">
        <v>14</v>
      </c>
      <c r="N39" s="477"/>
      <c r="O39" s="43"/>
      <c r="P39" s="479">
        <v>6</v>
      </c>
      <c r="Q39" s="478"/>
      <c r="R39" s="480"/>
      <c r="S39" s="471">
        <v>20.7</v>
      </c>
      <c r="T39" s="452"/>
      <c r="U39" s="472"/>
      <c r="V39" s="478">
        <v>40</v>
      </c>
      <c r="W39" s="478"/>
      <c r="X39" s="478"/>
      <c r="Y39" s="24" t="s">
        <v>31</v>
      </c>
      <c r="Z39" s="452">
        <v>10</v>
      </c>
      <c r="AA39" s="477"/>
      <c r="AB39" s="476" t="s">
        <v>46</v>
      </c>
      <c r="AC39" s="452"/>
      <c r="AD39" s="477"/>
      <c r="AE39" s="478">
        <v>40</v>
      </c>
      <c r="AF39" s="478"/>
      <c r="AG39" s="478"/>
      <c r="AH39" s="24" t="s">
        <v>31</v>
      </c>
      <c r="AI39" s="452">
        <v>5</v>
      </c>
      <c r="AJ39" s="477"/>
      <c r="AK39" s="8"/>
      <c r="AO39" s="452"/>
      <c r="AP39" s="452"/>
      <c r="AQ39" s="452"/>
    </row>
    <row r="40" spans="2:43" x14ac:dyDescent="0.25">
      <c r="B40" s="6"/>
      <c r="C40" s="479">
        <v>35</v>
      </c>
      <c r="D40" s="478"/>
      <c r="E40" s="480"/>
      <c r="F40" s="471">
        <v>10.35</v>
      </c>
      <c r="G40" s="452"/>
      <c r="H40" s="472"/>
      <c r="I40" s="478">
        <v>63</v>
      </c>
      <c r="J40" s="478"/>
      <c r="K40" s="478"/>
      <c r="L40" s="24" t="s">
        <v>31</v>
      </c>
      <c r="M40" s="452">
        <v>19</v>
      </c>
      <c r="N40" s="477"/>
      <c r="O40" s="43"/>
      <c r="P40" s="479">
        <v>10</v>
      </c>
      <c r="Q40" s="478"/>
      <c r="R40" s="480"/>
      <c r="S40" s="471">
        <v>27.6</v>
      </c>
      <c r="T40" s="452"/>
      <c r="U40" s="472"/>
      <c r="V40" s="478">
        <v>40</v>
      </c>
      <c r="W40" s="478"/>
      <c r="X40" s="478"/>
      <c r="Y40" s="24" t="s">
        <v>31</v>
      </c>
      <c r="Z40" s="452">
        <v>12</v>
      </c>
      <c r="AA40" s="477"/>
      <c r="AB40" s="476" t="s">
        <v>46</v>
      </c>
      <c r="AC40" s="452"/>
      <c r="AD40" s="477"/>
      <c r="AE40" s="478">
        <v>40</v>
      </c>
      <c r="AF40" s="478"/>
      <c r="AG40" s="478"/>
      <c r="AH40" s="24" t="s">
        <v>31</v>
      </c>
      <c r="AI40" s="452">
        <v>6</v>
      </c>
      <c r="AJ40" s="477"/>
      <c r="AK40" s="8"/>
      <c r="AO40" s="452"/>
      <c r="AP40" s="452"/>
      <c r="AQ40" s="452"/>
    </row>
    <row r="41" spans="2:43" x14ac:dyDescent="0.25">
      <c r="B41" s="6"/>
      <c r="C41" s="497">
        <v>35</v>
      </c>
      <c r="D41" s="498"/>
      <c r="E41" s="499"/>
      <c r="F41" s="510">
        <v>13.8</v>
      </c>
      <c r="G41" s="511"/>
      <c r="H41" s="512"/>
      <c r="I41" s="509">
        <v>63</v>
      </c>
      <c r="J41" s="509"/>
      <c r="K41" s="509"/>
      <c r="L41" s="25" t="s">
        <v>31</v>
      </c>
      <c r="M41" s="474">
        <v>14</v>
      </c>
      <c r="N41" s="475"/>
      <c r="O41" s="43"/>
      <c r="P41" s="479">
        <v>16</v>
      </c>
      <c r="Q41" s="478"/>
      <c r="R41" s="480"/>
      <c r="S41" s="471">
        <v>34.5</v>
      </c>
      <c r="T41" s="452"/>
      <c r="U41" s="472"/>
      <c r="V41" s="478">
        <v>50</v>
      </c>
      <c r="W41" s="478"/>
      <c r="X41" s="478"/>
      <c r="Y41" s="24" t="s">
        <v>31</v>
      </c>
      <c r="Z41" s="452">
        <v>16</v>
      </c>
      <c r="AA41" s="477"/>
      <c r="AB41" s="476" t="s">
        <v>47</v>
      </c>
      <c r="AC41" s="452"/>
      <c r="AD41" s="477"/>
      <c r="AE41" s="478">
        <v>50</v>
      </c>
      <c r="AF41" s="478"/>
      <c r="AG41" s="478"/>
      <c r="AH41" s="24" t="s">
        <v>31</v>
      </c>
      <c r="AI41" s="452">
        <v>8</v>
      </c>
      <c r="AJ41" s="477"/>
      <c r="AK41" s="8"/>
      <c r="AO41" s="452"/>
      <c r="AP41" s="452"/>
      <c r="AQ41" s="452"/>
    </row>
    <row r="42" spans="2:43" x14ac:dyDescent="0.25"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479">
        <v>16</v>
      </c>
      <c r="Q42" s="478"/>
      <c r="R42" s="480"/>
      <c r="S42" s="471">
        <v>41.4</v>
      </c>
      <c r="T42" s="452"/>
      <c r="U42" s="472"/>
      <c r="V42" s="478">
        <v>63</v>
      </c>
      <c r="W42" s="478"/>
      <c r="X42" s="478"/>
      <c r="Y42" s="24" t="s">
        <v>31</v>
      </c>
      <c r="Z42" s="452">
        <v>12</v>
      </c>
      <c r="AA42" s="477"/>
      <c r="AB42" s="476" t="s">
        <v>47</v>
      </c>
      <c r="AC42" s="452"/>
      <c r="AD42" s="477"/>
      <c r="AE42" s="478">
        <v>63</v>
      </c>
      <c r="AF42" s="478"/>
      <c r="AG42" s="478"/>
      <c r="AH42" s="24" t="s">
        <v>31</v>
      </c>
      <c r="AI42" s="452">
        <v>6</v>
      </c>
      <c r="AJ42" s="477"/>
      <c r="AK42" s="8"/>
      <c r="AO42" s="452"/>
      <c r="AP42" s="452"/>
      <c r="AQ42" s="452"/>
    </row>
    <row r="43" spans="2:43" x14ac:dyDescent="0.25"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497">
        <v>25</v>
      </c>
      <c r="Q43" s="498"/>
      <c r="R43" s="499"/>
      <c r="S43" s="510">
        <v>50</v>
      </c>
      <c r="T43" s="511"/>
      <c r="U43" s="512"/>
      <c r="V43" s="478">
        <v>80</v>
      </c>
      <c r="W43" s="478"/>
      <c r="X43" s="478"/>
      <c r="Y43" s="24" t="s">
        <v>31</v>
      </c>
      <c r="Z43" s="452">
        <v>17</v>
      </c>
      <c r="AA43" s="477"/>
      <c r="AB43" s="473" t="s">
        <v>48</v>
      </c>
      <c r="AC43" s="474"/>
      <c r="AD43" s="475"/>
      <c r="AE43" s="478">
        <v>80</v>
      </c>
      <c r="AF43" s="478"/>
      <c r="AG43" s="478"/>
      <c r="AH43" s="24" t="s">
        <v>31</v>
      </c>
      <c r="AI43" s="452">
        <v>5</v>
      </c>
      <c r="AJ43" s="477"/>
      <c r="AK43" s="8"/>
      <c r="AO43" s="452"/>
      <c r="AP43" s="452"/>
      <c r="AQ43" s="452"/>
    </row>
    <row r="44" spans="2:43" x14ac:dyDescent="0.25"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452"/>
      <c r="Q44" s="452"/>
      <c r="R44" s="452"/>
      <c r="S44" s="452"/>
      <c r="T44" s="452"/>
      <c r="U44" s="452"/>
      <c r="V44" s="540" t="s">
        <v>49</v>
      </c>
      <c r="W44" s="490"/>
      <c r="X44" s="490"/>
      <c r="Y44" s="490"/>
      <c r="Z44" s="490"/>
      <c r="AA44" s="491"/>
      <c r="AB44" s="7"/>
      <c r="AC44" s="7"/>
      <c r="AD44" s="7"/>
      <c r="AE44" s="540" t="s">
        <v>50</v>
      </c>
      <c r="AF44" s="490"/>
      <c r="AG44" s="490"/>
      <c r="AH44" s="490"/>
      <c r="AI44" s="490"/>
      <c r="AJ44" s="491"/>
      <c r="AK44" s="8"/>
    </row>
    <row r="45" spans="2:43" x14ac:dyDescent="0.25"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497"/>
      <c r="W45" s="498"/>
      <c r="X45" s="498"/>
      <c r="Y45" s="498"/>
      <c r="Z45" s="498"/>
      <c r="AA45" s="499"/>
      <c r="AB45" s="7"/>
      <c r="AC45" s="7"/>
      <c r="AD45" s="7"/>
      <c r="AE45" s="497"/>
      <c r="AF45" s="498"/>
      <c r="AG45" s="498"/>
      <c r="AH45" s="498"/>
      <c r="AI45" s="498"/>
      <c r="AJ45" s="499"/>
      <c r="AK45" s="8"/>
    </row>
    <row r="46" spans="2:43" x14ac:dyDescent="0.25"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</row>
    <row r="47" spans="2:43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2:43" ht="3.75" customHeight="1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2:37" ht="3.75" customHeight="1" x14ac:dyDescent="0.25">
      <c r="B49" s="1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5"/>
    </row>
    <row r="50" spans="2:37" ht="15.75" thickBot="1" x14ac:dyDescent="0.3">
      <c r="B50" s="6" t="s">
        <v>54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8"/>
    </row>
    <row r="51" spans="2:37" ht="18" x14ac:dyDescent="0.35">
      <c r="B51" s="6"/>
      <c r="C51" s="452" t="s">
        <v>37</v>
      </c>
      <c r="D51" s="452"/>
      <c r="E51" s="452"/>
      <c r="F51" s="452"/>
      <c r="G51" s="452"/>
      <c r="H51" s="452"/>
      <c r="I51" s="452"/>
      <c r="J51" s="302">
        <v>10</v>
      </c>
      <c r="K51" s="303"/>
      <c r="L51" s="304"/>
      <c r="M51" s="7" t="s">
        <v>17</v>
      </c>
      <c r="N51" s="7" t="s">
        <v>38</v>
      </c>
      <c r="O51" s="452" t="s">
        <v>39</v>
      </c>
      <c r="P51" s="452"/>
      <c r="Q51" s="452"/>
      <c r="R51" s="452"/>
      <c r="S51" s="452"/>
      <c r="T51" s="452"/>
      <c r="U51" s="452"/>
      <c r="V51" s="7"/>
      <c r="W51" s="302">
        <v>11.5</v>
      </c>
      <c r="X51" s="303"/>
      <c r="Y51" s="304"/>
      <c r="Z51" s="7" t="s">
        <v>17</v>
      </c>
      <c r="AA51" s="10" t="s">
        <v>4</v>
      </c>
      <c r="AB51" s="302">
        <f>J51+W51</f>
        <v>21.5</v>
      </c>
      <c r="AC51" s="303"/>
      <c r="AD51" s="304"/>
      <c r="AE51" s="7" t="s">
        <v>17</v>
      </c>
      <c r="AF51" s="7"/>
      <c r="AG51" s="7"/>
      <c r="AH51" s="7"/>
      <c r="AI51" s="7"/>
      <c r="AJ51" s="7"/>
      <c r="AK51" s="8"/>
    </row>
    <row r="52" spans="2:37" ht="15.75" thickBot="1" x14ac:dyDescent="0.3"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8"/>
    </row>
    <row r="53" spans="2:37" x14ac:dyDescent="0.25"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39"/>
      <c r="AB53" s="539"/>
      <c r="AC53" s="539"/>
      <c r="AD53" s="452" t="s">
        <v>67</v>
      </c>
      <c r="AE53" s="452"/>
      <c r="AF53" s="541"/>
      <c r="AG53" s="518">
        <f>AB51*1.5</f>
        <v>32.25</v>
      </c>
      <c r="AH53" s="519"/>
      <c r="AI53" s="520"/>
      <c r="AJ53" s="7" t="s">
        <v>17</v>
      </c>
      <c r="AK53" s="8"/>
    </row>
    <row r="54" spans="2:37" x14ac:dyDescent="0.25">
      <c r="B54" s="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8"/>
    </row>
    <row r="55" spans="2:37" ht="15.75" thickBot="1" x14ac:dyDescent="0.3"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8"/>
    </row>
    <row r="56" spans="2:37" x14ac:dyDescent="0.25">
      <c r="B56" s="6"/>
      <c r="C56" s="7"/>
      <c r="D56" s="7"/>
      <c r="E56" s="7" t="s">
        <v>40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10">
        <v>4</v>
      </c>
      <c r="Z56" s="10" t="s">
        <v>3</v>
      </c>
      <c r="AA56" s="513">
        <f>AG53</f>
        <v>32.25</v>
      </c>
      <c r="AB56" s="514"/>
      <c r="AC56" s="515"/>
      <c r="AD56" s="7" t="s">
        <v>17</v>
      </c>
      <c r="AE56" s="7"/>
      <c r="AF56" s="7"/>
      <c r="AG56" s="7"/>
      <c r="AH56" s="7"/>
      <c r="AI56" s="7"/>
      <c r="AJ56" s="7"/>
      <c r="AK56" s="8"/>
    </row>
    <row r="57" spans="2:37" ht="11.25" customHeight="1" x14ac:dyDescent="0.25"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3"/>
    </row>
    <row r="58" spans="2:37" ht="3.75" customHeight="1" x14ac:dyDescent="0.25"/>
    <row r="95" spans="34:37" x14ac:dyDescent="0.25">
      <c r="AH95" s="465" t="s">
        <v>229</v>
      </c>
      <c r="AI95" s="466"/>
      <c r="AJ95" s="466"/>
      <c r="AK95" s="467"/>
    </row>
  </sheetData>
  <sheetProtection selectLockedCells="1"/>
  <mergeCells count="211">
    <mergeCell ref="AO43:AQ43"/>
    <mergeCell ref="AD53:AF53"/>
    <mergeCell ref="AO42:AQ42"/>
    <mergeCell ref="AE44:AJ45"/>
    <mergeCell ref="AE42:AG42"/>
    <mergeCell ref="AI42:AJ42"/>
    <mergeCell ref="AE43:AG43"/>
    <mergeCell ref="AI43:AJ43"/>
    <mergeCell ref="AB42:AD42"/>
    <mergeCell ref="AB43:AD43"/>
    <mergeCell ref="X16:Y16"/>
    <mergeCell ref="X17:Y17"/>
    <mergeCell ref="Y28:AA28"/>
    <mergeCell ref="AA21:AE21"/>
    <mergeCell ref="AH95:AK95"/>
    <mergeCell ref="AE36:AG36"/>
    <mergeCell ref="AI36:AJ36"/>
    <mergeCell ref="AO39:AQ39"/>
    <mergeCell ref="AO40:AQ40"/>
    <mergeCell ref="AO41:AQ41"/>
    <mergeCell ref="AE39:AG39"/>
    <mergeCell ref="AE41:AG41"/>
    <mergeCell ref="AO33:AQ33"/>
    <mergeCell ref="AO34:AQ34"/>
    <mergeCell ref="AO35:AQ35"/>
    <mergeCell ref="AO36:AQ36"/>
    <mergeCell ref="AO37:AQ37"/>
    <mergeCell ref="AO38:AQ38"/>
    <mergeCell ref="W51:Y51"/>
    <mergeCell ref="AB51:AD51"/>
    <mergeCell ref="AB53:AC53"/>
    <mergeCell ref="V44:AA45"/>
    <mergeCell ref="V42:X42"/>
    <mergeCell ref="Z42:AA42"/>
    <mergeCell ref="B1:AK1"/>
    <mergeCell ref="M4:Q4"/>
    <mergeCell ref="U4:W4"/>
    <mergeCell ref="Y4:AC4"/>
    <mergeCell ref="Y3:AC3"/>
    <mergeCell ref="M3:Q3"/>
    <mergeCell ref="R7:T7"/>
    <mergeCell ref="Y7:AA7"/>
    <mergeCell ref="AD7:AF7"/>
    <mergeCell ref="T10:Y10"/>
    <mergeCell ref="T11:V11"/>
    <mergeCell ref="AD11:AF11"/>
    <mergeCell ref="AA12:AC12"/>
    <mergeCell ref="AA11:AC11"/>
    <mergeCell ref="AA13:AC13"/>
    <mergeCell ref="AA10:AF10"/>
    <mergeCell ref="AD12:AF12"/>
    <mergeCell ref="AE13:AF13"/>
    <mergeCell ref="T12:V12"/>
    <mergeCell ref="W12:Y12"/>
    <mergeCell ref="T13:V13"/>
    <mergeCell ref="X13:Y13"/>
    <mergeCell ref="AE16:AF16"/>
    <mergeCell ref="AH14:AI14"/>
    <mergeCell ref="AH15:AI15"/>
    <mergeCell ref="AH16:AI16"/>
    <mergeCell ref="AH17:AI17"/>
    <mergeCell ref="AA22:AE22"/>
    <mergeCell ref="N11:P11"/>
    <mergeCell ref="Q11:S11"/>
    <mergeCell ref="W11:Y11"/>
    <mergeCell ref="N12:P12"/>
    <mergeCell ref="Q12:S12"/>
    <mergeCell ref="N13:P13"/>
    <mergeCell ref="R13:S13"/>
    <mergeCell ref="R14:S14"/>
    <mergeCell ref="R16:S16"/>
    <mergeCell ref="R17:S17"/>
    <mergeCell ref="AA17:AC17"/>
    <mergeCell ref="AA14:AC14"/>
    <mergeCell ref="T14:V14"/>
    <mergeCell ref="T15:V15"/>
    <mergeCell ref="T16:V16"/>
    <mergeCell ref="T17:V17"/>
    <mergeCell ref="X15:Y15"/>
    <mergeCell ref="X14:Y14"/>
    <mergeCell ref="AH11:AI11"/>
    <mergeCell ref="AH12:AI12"/>
    <mergeCell ref="AH13:AI13"/>
    <mergeCell ref="AE17:AF17"/>
    <mergeCell ref="AA15:AC15"/>
    <mergeCell ref="AD28:AF28"/>
    <mergeCell ref="AA24:AE24"/>
    <mergeCell ref="R28:T28"/>
    <mergeCell ref="I37:K37"/>
    <mergeCell ref="M35:N35"/>
    <mergeCell ref="I34:K34"/>
    <mergeCell ref="M22:Q22"/>
    <mergeCell ref="M23:Q23"/>
    <mergeCell ref="S36:U36"/>
    <mergeCell ref="U23:W23"/>
    <mergeCell ref="I33:K33"/>
    <mergeCell ref="M37:N37"/>
    <mergeCell ref="V32:AJ32"/>
    <mergeCell ref="P36:R36"/>
    <mergeCell ref="V36:X36"/>
    <mergeCell ref="Z36:AA36"/>
    <mergeCell ref="AE14:AF14"/>
    <mergeCell ref="AE15:AF15"/>
    <mergeCell ref="AA16:AC16"/>
    <mergeCell ref="AA56:AC56"/>
    <mergeCell ref="I32:N32"/>
    <mergeCell ref="AI39:AJ39"/>
    <mergeCell ref="AE40:AG40"/>
    <mergeCell ref="V33:X33"/>
    <mergeCell ref="Y33:AA33"/>
    <mergeCell ref="AB33:AD33"/>
    <mergeCell ref="I38:K38"/>
    <mergeCell ref="M38:N38"/>
    <mergeCell ref="AI38:AJ38"/>
    <mergeCell ref="AI40:AJ40"/>
    <mergeCell ref="P44:R44"/>
    <mergeCell ref="S44:U44"/>
    <mergeCell ref="AI41:AJ41"/>
    <mergeCell ref="AE37:AG37"/>
    <mergeCell ref="P43:R43"/>
    <mergeCell ref="S43:U43"/>
    <mergeCell ref="V43:X43"/>
    <mergeCell ref="AI37:AJ37"/>
    <mergeCell ref="AE38:AG38"/>
    <mergeCell ref="AB37:AD37"/>
    <mergeCell ref="L33:N33"/>
    <mergeCell ref="Z38:AA38"/>
    <mergeCell ref="AG53:AI53"/>
    <mergeCell ref="C34:E34"/>
    <mergeCell ref="F34:H34"/>
    <mergeCell ref="C51:I51"/>
    <mergeCell ref="J51:L51"/>
    <mergeCell ref="O51:U51"/>
    <mergeCell ref="S34:U34"/>
    <mergeCell ref="P34:R34"/>
    <mergeCell ref="S37:U37"/>
    <mergeCell ref="I41:K41"/>
    <mergeCell ref="L34:N34"/>
    <mergeCell ref="F41:H41"/>
    <mergeCell ref="I39:K39"/>
    <mergeCell ref="I40:K40"/>
    <mergeCell ref="M39:N39"/>
    <mergeCell ref="M40:N40"/>
    <mergeCell ref="M41:N41"/>
    <mergeCell ref="C41:E41"/>
    <mergeCell ref="F38:H38"/>
    <mergeCell ref="F37:H37"/>
    <mergeCell ref="F36:H36"/>
    <mergeCell ref="C39:E39"/>
    <mergeCell ref="C40:E40"/>
    <mergeCell ref="C38:E38"/>
    <mergeCell ref="C36:E36"/>
    <mergeCell ref="C33:E33"/>
    <mergeCell ref="N14:P14"/>
    <mergeCell ref="N15:P15"/>
    <mergeCell ref="N16:P16"/>
    <mergeCell ref="N17:P17"/>
    <mergeCell ref="P32:U32"/>
    <mergeCell ref="P33:R33"/>
    <mergeCell ref="S33:U33"/>
    <mergeCell ref="F33:H33"/>
    <mergeCell ref="R15:S15"/>
    <mergeCell ref="C32:H32"/>
    <mergeCell ref="C37:E37"/>
    <mergeCell ref="F39:H39"/>
    <mergeCell ref="AE33:AG33"/>
    <mergeCell ref="AH33:AJ33"/>
    <mergeCell ref="AE34:AG34"/>
    <mergeCell ref="V34:X34"/>
    <mergeCell ref="AB35:AD35"/>
    <mergeCell ref="AB36:AD36"/>
    <mergeCell ref="AH34:AJ34"/>
    <mergeCell ref="AE35:AG35"/>
    <mergeCell ref="AI35:AJ35"/>
    <mergeCell ref="Y34:AA34"/>
    <mergeCell ref="P37:R37"/>
    <mergeCell ref="P35:R35"/>
    <mergeCell ref="S35:U35"/>
    <mergeCell ref="V35:X35"/>
    <mergeCell ref="Z35:AA35"/>
    <mergeCell ref="C35:E35"/>
    <mergeCell ref="F35:H35"/>
    <mergeCell ref="I36:K36"/>
    <mergeCell ref="M36:N36"/>
    <mergeCell ref="I35:K35"/>
    <mergeCell ref="P38:R38"/>
    <mergeCell ref="S38:U38"/>
    <mergeCell ref="F40:H40"/>
    <mergeCell ref="AB34:AD34"/>
    <mergeCell ref="AB39:AD39"/>
    <mergeCell ref="V37:X37"/>
    <mergeCell ref="Z37:AA37"/>
    <mergeCell ref="V38:X38"/>
    <mergeCell ref="Z39:AA39"/>
    <mergeCell ref="AB38:AD38"/>
    <mergeCell ref="Z43:AA43"/>
    <mergeCell ref="P39:R39"/>
    <mergeCell ref="S39:U39"/>
    <mergeCell ref="P40:R40"/>
    <mergeCell ref="S40:U40"/>
    <mergeCell ref="V40:X40"/>
    <mergeCell ref="Z40:AA40"/>
    <mergeCell ref="AB40:AD40"/>
    <mergeCell ref="S42:U42"/>
    <mergeCell ref="P41:R41"/>
    <mergeCell ref="S41:U41"/>
    <mergeCell ref="V41:X41"/>
    <mergeCell ref="V39:X39"/>
    <mergeCell ref="AB41:AD41"/>
    <mergeCell ref="Z41:AA41"/>
    <mergeCell ref="P42:R42"/>
  </mergeCells>
  <phoneticPr fontId="102" type="noConversion"/>
  <hyperlinks>
    <hyperlink ref="AH95:AK95" location="Automactico!A1" display="Voltar"/>
  </hyperlinks>
  <pageMargins left="0.25" right="0.25" top="0.75" bottom="0.75" header="0.3" footer="0.3"/>
  <pageSetup paperSize="9" orientation="portrait" r:id="rId1"/>
  <rowBreaks count="1" manualBreakCount="1">
    <brk id="58" max="16383" man="1"/>
  </rowBreaks>
  <drawing r:id="rId2"/>
  <legacyDrawing r:id="rId3"/>
  <controls>
    <mc:AlternateContent xmlns:mc="http://schemas.openxmlformats.org/markup-compatibility/2006">
      <mc:Choice Requires="x14">
        <control shapeId="2054" r:id="rId4" name="OptionButton4">
          <controlPr autoLine="0" linkedCell="B24" r:id="rId5">
            <anchor moveWithCells="1">
              <from>
                <xdr:col>1</xdr:col>
                <xdr:colOff>9525</xdr:colOff>
                <xdr:row>27</xdr:row>
                <xdr:rowOff>0</xdr:rowOff>
              </from>
              <to>
                <xdr:col>4</xdr:col>
                <xdr:colOff>28575</xdr:colOff>
                <xdr:row>28</xdr:row>
                <xdr:rowOff>28575</xdr:rowOff>
              </to>
            </anchor>
          </controlPr>
        </control>
      </mc:Choice>
      <mc:Fallback>
        <control shapeId="2054" r:id="rId4" name="OptionButton4"/>
      </mc:Fallback>
    </mc:AlternateContent>
    <mc:AlternateContent xmlns:mc="http://schemas.openxmlformats.org/markup-compatibility/2006">
      <mc:Choice Requires="x14">
        <control shapeId="2053" r:id="rId6" name="OptionButton3">
          <controlPr autoLine="0" r:id="rId7">
            <anchor moveWithCells="1">
              <from>
                <xdr:col>4</xdr:col>
                <xdr:colOff>19050</xdr:colOff>
                <xdr:row>27</xdr:row>
                <xdr:rowOff>0</xdr:rowOff>
              </from>
              <to>
                <xdr:col>7</xdr:col>
                <xdr:colOff>38100</xdr:colOff>
                <xdr:row>28</xdr:row>
                <xdr:rowOff>28575</xdr:rowOff>
              </to>
            </anchor>
          </controlPr>
        </control>
      </mc:Choice>
      <mc:Fallback>
        <control shapeId="2053" r:id="rId6" name="OptionButton3"/>
      </mc:Fallback>
    </mc:AlternateContent>
    <mc:AlternateContent xmlns:mc="http://schemas.openxmlformats.org/markup-compatibility/2006">
      <mc:Choice Requires="x14">
        <control shapeId="2050" r:id="rId8" name="OptionButton2">
          <controlPr autoLine="0" linkedCell="B5" r:id="rId9">
            <anchor moveWithCells="1">
              <from>
                <xdr:col>1</xdr:col>
                <xdr:colOff>28575</xdr:colOff>
                <xdr:row>5</xdr:row>
                <xdr:rowOff>180975</xdr:rowOff>
              </from>
              <to>
                <xdr:col>4</xdr:col>
                <xdr:colOff>47625</xdr:colOff>
                <xdr:row>7</xdr:row>
                <xdr:rowOff>9525</xdr:rowOff>
              </to>
            </anchor>
          </controlPr>
        </control>
      </mc:Choice>
      <mc:Fallback>
        <control shapeId="2050" r:id="rId8" name="OptionButton2"/>
      </mc:Fallback>
    </mc:AlternateContent>
    <mc:AlternateContent xmlns:mc="http://schemas.openxmlformats.org/markup-compatibility/2006">
      <mc:Choice Requires="x14">
        <control shapeId="2049" r:id="rId10" name="OptionButton1">
          <controlPr autoLine="0" r:id="rId11">
            <anchor moveWithCells="1">
              <from>
                <xdr:col>4</xdr:col>
                <xdr:colOff>38100</xdr:colOff>
                <xdr:row>5</xdr:row>
                <xdr:rowOff>180975</xdr:rowOff>
              </from>
              <to>
                <xdr:col>7</xdr:col>
                <xdr:colOff>57150</xdr:colOff>
                <xdr:row>7</xdr:row>
                <xdr:rowOff>9525</xdr:rowOff>
              </to>
            </anchor>
          </controlPr>
        </control>
      </mc:Choice>
      <mc:Fallback>
        <control shapeId="2049" r:id="rId10" name="OptionButton1"/>
      </mc:Fallback>
    </mc:AlternateContent>
    <mc:AlternateContent xmlns:mc="http://schemas.openxmlformats.org/markup-compatibility/2006">
      <mc:Choice Requires="x14">
        <control shapeId="2055" r:id="rId12" name="Check Box 7">
          <controlPr defaultSize="0" autoFill="0" autoLine="0" autoPict="0">
            <anchor moveWithCells="1">
              <from>
                <xdr:col>1</xdr:col>
                <xdr:colOff>0</xdr:colOff>
                <xdr:row>5</xdr:row>
                <xdr:rowOff>142875</xdr:rowOff>
              </from>
              <to>
                <xdr:col>2</xdr:col>
                <xdr:colOff>114300</xdr:colOff>
                <xdr:row>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" r:id="rId13" name="Check Box 8">
          <controlPr defaultSize="0" autoFill="0" autoLine="0" autoPict="0">
            <anchor moveWithCells="1">
              <from>
                <xdr:col>3</xdr:col>
                <xdr:colOff>171450</xdr:colOff>
                <xdr:row>5</xdr:row>
                <xdr:rowOff>152400</xdr:rowOff>
              </from>
              <to>
                <xdr:col>5</xdr:col>
                <xdr:colOff>104775</xdr:colOff>
                <xdr:row>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7" r:id="rId14" name="Check Box 9">
          <controlPr defaultSize="0" autoFill="0" autoLine="0" autoPict="0">
            <anchor moveWithCells="1">
              <from>
                <xdr:col>3</xdr:col>
                <xdr:colOff>152400</xdr:colOff>
                <xdr:row>26</xdr:row>
                <xdr:rowOff>161925</xdr:rowOff>
              </from>
              <to>
                <xdr:col>5</xdr:col>
                <xdr:colOff>85725</xdr:colOff>
                <xdr:row>28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8" r:id="rId15" name="Check Box 10">
          <controlPr defaultSize="0" autoFill="0" autoLine="0" autoPict="0">
            <anchor moveWithCells="1">
              <from>
                <xdr:col>0</xdr:col>
                <xdr:colOff>28575</xdr:colOff>
                <xdr:row>26</xdr:row>
                <xdr:rowOff>161925</xdr:rowOff>
              </from>
              <to>
                <xdr:col>2</xdr:col>
                <xdr:colOff>85725</xdr:colOff>
                <xdr:row>28</xdr:row>
                <xdr:rowOff>19050</xdr:rowOff>
              </to>
            </anchor>
          </controlPr>
        </control>
      </mc:Choice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3">
    <tabColor rgb="FFFFFF00"/>
  </sheetPr>
  <dimension ref="B1:BD39"/>
  <sheetViews>
    <sheetView topLeftCell="A7" zoomScaleNormal="100" workbookViewId="0">
      <selection activeCell="AZ39" sqref="AZ39:BC39"/>
    </sheetView>
  </sheetViews>
  <sheetFormatPr defaultColWidth="9.140625" defaultRowHeight="15" x14ac:dyDescent="0.25"/>
  <cols>
    <col min="1" max="1" width="0.42578125" style="1" customWidth="1"/>
    <col min="2" max="2" width="0.5703125" style="1" customWidth="1"/>
    <col min="3" max="8" width="2.7109375" style="1" customWidth="1"/>
    <col min="9" max="28" width="2.42578125" style="1" customWidth="1"/>
    <col min="29" max="29" width="0.85546875" style="1" customWidth="1"/>
    <col min="30" max="35" width="2.7109375" style="1" customWidth="1"/>
    <col min="36" max="55" width="2.42578125" style="1" customWidth="1"/>
    <col min="56" max="57" width="0.42578125" style="1" customWidth="1"/>
    <col min="58" max="16384" width="9.140625" style="1"/>
  </cols>
  <sheetData>
    <row r="1" spans="2:56" ht="18.75" x14ac:dyDescent="0.3">
      <c r="B1" s="431" t="s">
        <v>53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</row>
    <row r="2" spans="2:56" ht="3" customHeight="1" x14ac:dyDescent="0.25"/>
    <row r="3" spans="2:56" ht="18.75" thickBot="1" x14ac:dyDescent="0.4">
      <c r="B3" s="1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58" t="s">
        <v>16</v>
      </c>
      <c r="AC3" s="458"/>
      <c r="AD3" s="458"/>
      <c r="AE3" s="458"/>
      <c r="AF3" s="458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5"/>
    </row>
    <row r="4" spans="2:56" ht="15.75" thickBot="1" x14ac:dyDescent="0.3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451" t="s">
        <v>12</v>
      </c>
      <c r="O4" s="451"/>
      <c r="P4" s="451"/>
      <c r="Q4" s="451"/>
      <c r="R4" s="451"/>
      <c r="S4" s="7"/>
      <c r="T4" s="7"/>
      <c r="U4" s="7"/>
      <c r="V4" s="7"/>
      <c r="W4" s="7"/>
      <c r="X4" s="7"/>
      <c r="Y4" s="7"/>
      <c r="Z4" s="10">
        <v>3</v>
      </c>
      <c r="AA4" s="10" t="s">
        <v>4</v>
      </c>
      <c r="AB4" s="454">
        <f>N5*1.445*3</f>
        <v>29.911500000000004</v>
      </c>
      <c r="AC4" s="455"/>
      <c r="AD4" s="455"/>
      <c r="AE4" s="455"/>
      <c r="AF4" s="456"/>
      <c r="AG4" s="7" t="s">
        <v>17</v>
      </c>
      <c r="AH4" s="7" t="s">
        <v>35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8"/>
    </row>
    <row r="5" spans="2:56" ht="15.75" thickBot="1" x14ac:dyDescent="0.3">
      <c r="B5" s="6"/>
      <c r="C5" s="38" t="s">
        <v>52</v>
      </c>
      <c r="D5" s="7"/>
      <c r="E5" s="7"/>
      <c r="F5" s="7"/>
      <c r="G5" s="7"/>
      <c r="H5" s="7"/>
      <c r="I5" s="7"/>
      <c r="J5" s="7"/>
      <c r="K5" s="7"/>
      <c r="L5" s="7"/>
      <c r="M5" s="7"/>
      <c r="N5" s="426">
        <v>6.9</v>
      </c>
      <c r="O5" s="427"/>
      <c r="P5" s="427"/>
      <c r="Q5" s="427"/>
      <c r="R5" s="428"/>
      <c r="S5" s="7" t="s">
        <v>13</v>
      </c>
      <c r="T5" s="7"/>
      <c r="U5" s="10" t="s">
        <v>19</v>
      </c>
      <c r="V5" s="452">
        <v>1.4450000000000001</v>
      </c>
      <c r="W5" s="452"/>
      <c r="X5" s="452"/>
      <c r="Y5" s="7" t="s">
        <v>3</v>
      </c>
      <c r="Z5" s="10"/>
      <c r="AA5" s="10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8"/>
    </row>
    <row r="6" spans="2:56" x14ac:dyDescent="0.25">
      <c r="B6" s="6"/>
      <c r="C6" s="50" t="b">
        <v>1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10">
        <v>1</v>
      </c>
      <c r="AA6" s="10" t="s">
        <v>4</v>
      </c>
      <c r="AB6" s="454">
        <f>N5*1.445*1</f>
        <v>9.9705000000000013</v>
      </c>
      <c r="AC6" s="455"/>
      <c r="AD6" s="455"/>
      <c r="AE6" s="455"/>
      <c r="AF6" s="456"/>
      <c r="AG6" s="7" t="s">
        <v>17</v>
      </c>
      <c r="AH6" s="7" t="s">
        <v>36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8"/>
    </row>
    <row r="7" spans="2:56" ht="3.75" customHeight="1" x14ac:dyDescent="0.25">
      <c r="B7" s="6"/>
      <c r="C7" s="50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8"/>
    </row>
    <row r="8" spans="2:56" ht="9" customHeight="1" x14ac:dyDescent="0.25">
      <c r="B8" s="6"/>
      <c r="C8" s="50" t="b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8"/>
    </row>
    <row r="9" spans="2:56" ht="15.75" thickBot="1" x14ac:dyDescent="0.3">
      <c r="B9" s="6"/>
      <c r="C9" s="23" t="s">
        <v>21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36" t="s">
        <v>22</v>
      </c>
      <c r="T9" s="36"/>
      <c r="U9" s="27"/>
      <c r="V9" s="27"/>
      <c r="W9" s="27"/>
      <c r="X9" s="27"/>
      <c r="Y9" s="27"/>
      <c r="Z9" s="27" t="s">
        <v>24</v>
      </c>
      <c r="AA9" s="27"/>
      <c r="AB9" s="27"/>
      <c r="AC9" s="27"/>
      <c r="AD9" s="27"/>
      <c r="AE9" s="27"/>
      <c r="AF9" s="27" t="s">
        <v>25</v>
      </c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7"/>
      <c r="BC9" s="7"/>
      <c r="BD9" s="8"/>
    </row>
    <row r="10" spans="2:56" ht="15" customHeight="1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02">
        <v>6</v>
      </c>
      <c r="T10" s="303"/>
      <c r="U10" s="304"/>
      <c r="V10" s="7" t="s">
        <v>23</v>
      </c>
      <c r="W10" s="7"/>
      <c r="X10" s="7"/>
      <c r="Y10" s="7"/>
      <c r="Z10" s="302">
        <v>40</v>
      </c>
      <c r="AA10" s="303"/>
      <c r="AB10" s="304"/>
      <c r="AC10" s="542" t="s">
        <v>17</v>
      </c>
      <c r="AD10" s="539"/>
      <c r="AE10" s="7"/>
      <c r="AF10" s="302">
        <v>15</v>
      </c>
      <c r="AG10" s="303"/>
      <c r="AH10" s="304"/>
      <c r="AI10" s="7" t="s">
        <v>26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8"/>
    </row>
    <row r="11" spans="2:56" ht="7.5" customHeight="1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8"/>
    </row>
    <row r="12" spans="2:56" ht="15.75" x14ac:dyDescent="0.25">
      <c r="B12" s="6"/>
      <c r="C12" s="7"/>
      <c r="D12" s="21" t="s">
        <v>68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8"/>
    </row>
    <row r="13" spans="2:56" ht="3.75" customHeight="1" x14ac:dyDescent="0.25">
      <c r="B13" s="6"/>
      <c r="C13" s="7"/>
      <c r="D13" s="3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8"/>
    </row>
    <row r="14" spans="2:56" ht="9" customHeight="1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7"/>
      <c r="BB14" s="7"/>
      <c r="BC14" s="7"/>
      <c r="BD14" s="8"/>
    </row>
    <row r="15" spans="2:56" ht="15" customHeight="1" x14ac:dyDescent="0.25">
      <c r="B15" s="6"/>
      <c r="C15" s="543" t="s">
        <v>70</v>
      </c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544"/>
      <c r="U15" s="544"/>
      <c r="V15" s="544"/>
      <c r="W15" s="544"/>
      <c r="X15" s="544"/>
      <c r="Y15" s="544"/>
      <c r="Z15" s="544"/>
      <c r="AA15" s="544"/>
      <c r="AB15" s="545"/>
      <c r="AC15" s="7"/>
      <c r="AD15" s="546" t="s">
        <v>75</v>
      </c>
      <c r="AE15" s="544"/>
      <c r="AF15" s="544"/>
      <c r="AG15" s="544"/>
      <c r="AH15" s="544"/>
      <c r="AI15" s="544"/>
      <c r="AJ15" s="544"/>
      <c r="AK15" s="544"/>
      <c r="AL15" s="544"/>
      <c r="AM15" s="544"/>
      <c r="AN15" s="544"/>
      <c r="AO15" s="544"/>
      <c r="AP15" s="544"/>
      <c r="AQ15" s="544"/>
      <c r="AR15" s="544"/>
      <c r="AS15" s="544"/>
      <c r="AT15" s="544"/>
      <c r="AU15" s="544"/>
      <c r="AV15" s="544"/>
      <c r="AW15" s="544"/>
      <c r="AX15" s="544"/>
      <c r="AY15" s="544"/>
      <c r="AZ15" s="544"/>
      <c r="BA15" s="544"/>
      <c r="BB15" s="547"/>
      <c r="BC15" s="548"/>
      <c r="BD15" s="8"/>
    </row>
    <row r="16" spans="2:56" ht="17.25" customHeight="1" x14ac:dyDescent="0.25">
      <c r="B16" s="6"/>
      <c r="C16" s="558" t="s">
        <v>73</v>
      </c>
      <c r="D16" s="559"/>
      <c r="E16" s="559"/>
      <c r="F16" s="564" t="s">
        <v>71</v>
      </c>
      <c r="G16" s="565"/>
      <c r="H16" s="566"/>
      <c r="I16" s="573" t="s">
        <v>72</v>
      </c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7"/>
      <c r="AD16" s="558" t="s">
        <v>73</v>
      </c>
      <c r="AE16" s="559"/>
      <c r="AF16" s="559"/>
      <c r="AG16" s="564" t="s">
        <v>71</v>
      </c>
      <c r="AH16" s="565"/>
      <c r="AI16" s="566"/>
      <c r="AJ16" s="573" t="s">
        <v>72</v>
      </c>
      <c r="AK16" s="573"/>
      <c r="AL16" s="573"/>
      <c r="AM16" s="573"/>
      <c r="AN16" s="573"/>
      <c r="AO16" s="573"/>
      <c r="AP16" s="573"/>
      <c r="AQ16" s="573"/>
      <c r="AR16" s="573"/>
      <c r="AS16" s="573"/>
      <c r="AT16" s="573"/>
      <c r="AU16" s="573"/>
      <c r="AV16" s="573"/>
      <c r="AW16" s="573"/>
      <c r="AX16" s="573"/>
      <c r="AY16" s="573"/>
      <c r="AZ16" s="573"/>
      <c r="BA16" s="573"/>
      <c r="BB16" s="573"/>
      <c r="BC16" s="573"/>
      <c r="BD16" s="8"/>
    </row>
    <row r="17" spans="2:56" x14ac:dyDescent="0.25">
      <c r="B17" s="6"/>
      <c r="C17" s="560"/>
      <c r="D17" s="561"/>
      <c r="E17" s="561"/>
      <c r="F17" s="567"/>
      <c r="G17" s="568"/>
      <c r="H17" s="569"/>
      <c r="I17" s="552">
        <v>6</v>
      </c>
      <c r="J17" s="552"/>
      <c r="K17" s="552">
        <v>10</v>
      </c>
      <c r="L17" s="552"/>
      <c r="M17" s="552">
        <v>16</v>
      </c>
      <c r="N17" s="552"/>
      <c r="O17" s="552">
        <v>25</v>
      </c>
      <c r="P17" s="552"/>
      <c r="Q17" s="552">
        <v>35</v>
      </c>
      <c r="R17" s="552"/>
      <c r="S17" s="552">
        <v>50</v>
      </c>
      <c r="T17" s="552"/>
      <c r="U17" s="552">
        <v>70</v>
      </c>
      <c r="V17" s="552"/>
      <c r="W17" s="552">
        <v>95</v>
      </c>
      <c r="X17" s="552"/>
      <c r="Y17" s="552">
        <v>120</v>
      </c>
      <c r="Z17" s="552"/>
      <c r="AA17" s="552">
        <v>150</v>
      </c>
      <c r="AB17" s="552"/>
      <c r="AC17" s="7"/>
      <c r="AD17" s="560"/>
      <c r="AE17" s="561"/>
      <c r="AF17" s="561"/>
      <c r="AG17" s="567"/>
      <c r="AH17" s="568"/>
      <c r="AI17" s="569"/>
      <c r="AJ17" s="552">
        <v>6</v>
      </c>
      <c r="AK17" s="552"/>
      <c r="AL17" s="552">
        <v>10</v>
      </c>
      <c r="AM17" s="552"/>
      <c r="AN17" s="552">
        <v>16</v>
      </c>
      <c r="AO17" s="552"/>
      <c r="AP17" s="552">
        <v>25</v>
      </c>
      <c r="AQ17" s="552"/>
      <c r="AR17" s="552">
        <v>35</v>
      </c>
      <c r="AS17" s="552"/>
      <c r="AT17" s="552">
        <v>50</v>
      </c>
      <c r="AU17" s="552"/>
      <c r="AV17" s="552">
        <v>70</v>
      </c>
      <c r="AW17" s="552"/>
      <c r="AX17" s="552">
        <v>95</v>
      </c>
      <c r="AY17" s="552"/>
      <c r="AZ17" s="552">
        <v>120</v>
      </c>
      <c r="BA17" s="552"/>
      <c r="BB17" s="552">
        <v>150</v>
      </c>
      <c r="BC17" s="552"/>
      <c r="BD17" s="8"/>
    </row>
    <row r="18" spans="2:56" ht="15.75" thickBot="1" x14ac:dyDescent="0.3">
      <c r="B18" s="6"/>
      <c r="C18" s="562"/>
      <c r="D18" s="563"/>
      <c r="E18" s="563"/>
      <c r="F18" s="570"/>
      <c r="G18" s="571"/>
      <c r="H18" s="572"/>
      <c r="I18" s="555" t="s">
        <v>69</v>
      </c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5"/>
      <c r="AB18" s="555"/>
      <c r="AC18" s="7"/>
      <c r="AD18" s="562"/>
      <c r="AE18" s="563"/>
      <c r="AF18" s="563"/>
      <c r="AG18" s="570"/>
      <c r="AH18" s="571"/>
      <c r="AI18" s="572"/>
      <c r="AJ18" s="555" t="s">
        <v>69</v>
      </c>
      <c r="AK18" s="555"/>
      <c r="AL18" s="555"/>
      <c r="AM18" s="555"/>
      <c r="AN18" s="555"/>
      <c r="AO18" s="555"/>
      <c r="AP18" s="555"/>
      <c r="AQ18" s="555"/>
      <c r="AR18" s="555"/>
      <c r="AS18" s="555"/>
      <c r="AT18" s="555"/>
      <c r="AU18" s="555"/>
      <c r="AV18" s="555"/>
      <c r="AW18" s="555"/>
      <c r="AX18" s="555"/>
      <c r="AY18" s="555"/>
      <c r="AZ18" s="555"/>
      <c r="BA18" s="555"/>
      <c r="BB18" s="555"/>
      <c r="BC18" s="555"/>
      <c r="BD18" s="8"/>
    </row>
    <row r="19" spans="2:56" ht="15.75" thickTop="1" x14ac:dyDescent="0.25">
      <c r="B19" s="6"/>
      <c r="C19" s="556">
        <v>3.45</v>
      </c>
      <c r="D19" s="557"/>
      <c r="E19" s="557"/>
      <c r="F19" s="553">
        <v>40</v>
      </c>
      <c r="G19" s="553"/>
      <c r="H19" s="553"/>
      <c r="I19" s="550">
        <v>30</v>
      </c>
      <c r="J19" s="550"/>
      <c r="K19" s="550">
        <v>51</v>
      </c>
      <c r="L19" s="550"/>
      <c r="M19" s="550">
        <v>82</v>
      </c>
      <c r="N19" s="550"/>
      <c r="O19" s="550">
        <v>128</v>
      </c>
      <c r="P19" s="550"/>
      <c r="Q19" s="550">
        <v>179</v>
      </c>
      <c r="R19" s="550"/>
      <c r="S19" s="550">
        <v>256</v>
      </c>
      <c r="T19" s="550"/>
      <c r="U19" s="550">
        <v>358</v>
      </c>
      <c r="V19" s="550"/>
      <c r="W19" s="550">
        <v>468</v>
      </c>
      <c r="X19" s="550"/>
      <c r="Y19" s="550">
        <v>613</v>
      </c>
      <c r="Z19" s="550"/>
      <c r="AA19" s="550">
        <v>767</v>
      </c>
      <c r="AB19" s="550"/>
      <c r="AC19" s="7"/>
      <c r="AD19" s="556">
        <v>3.45</v>
      </c>
      <c r="AE19" s="557"/>
      <c r="AF19" s="557"/>
      <c r="AG19" s="553">
        <v>40</v>
      </c>
      <c r="AH19" s="553"/>
      <c r="AI19" s="553"/>
      <c r="AJ19" s="550">
        <v>19</v>
      </c>
      <c r="AK19" s="550"/>
      <c r="AL19" s="550">
        <v>32</v>
      </c>
      <c r="AM19" s="550"/>
      <c r="AN19" s="550">
        <v>51</v>
      </c>
      <c r="AO19" s="550"/>
      <c r="AP19" s="550">
        <v>80</v>
      </c>
      <c r="AQ19" s="550"/>
      <c r="AR19" s="550">
        <v>112</v>
      </c>
      <c r="AS19" s="550"/>
      <c r="AT19" s="550">
        <v>160</v>
      </c>
      <c r="AU19" s="550"/>
      <c r="AV19" s="550">
        <v>224</v>
      </c>
      <c r="AW19" s="550"/>
      <c r="AX19" s="550">
        <v>303</v>
      </c>
      <c r="AY19" s="550"/>
      <c r="AZ19" s="550">
        <v>384</v>
      </c>
      <c r="BA19" s="550"/>
      <c r="BB19" s="550">
        <v>480</v>
      </c>
      <c r="BC19" s="550"/>
      <c r="BD19" s="8"/>
    </row>
    <row r="20" spans="2:56" x14ac:dyDescent="0.25">
      <c r="B20" s="6"/>
      <c r="C20" s="577">
        <v>6.9</v>
      </c>
      <c r="D20" s="578"/>
      <c r="E20" s="578"/>
      <c r="F20" s="551">
        <v>40</v>
      </c>
      <c r="G20" s="551"/>
      <c r="H20" s="551"/>
      <c r="I20" s="551">
        <v>15</v>
      </c>
      <c r="J20" s="551"/>
      <c r="K20" s="551">
        <v>26</v>
      </c>
      <c r="L20" s="551"/>
      <c r="M20" s="551">
        <v>41</v>
      </c>
      <c r="N20" s="551"/>
      <c r="O20" s="551">
        <v>64</v>
      </c>
      <c r="P20" s="551"/>
      <c r="Q20" s="551">
        <v>89</v>
      </c>
      <c r="R20" s="551"/>
      <c r="S20" s="551">
        <v>128</v>
      </c>
      <c r="T20" s="551"/>
      <c r="U20" s="551">
        <v>179</v>
      </c>
      <c r="V20" s="551"/>
      <c r="W20" s="551">
        <v>243</v>
      </c>
      <c r="X20" s="551"/>
      <c r="Y20" s="551">
        <v>307</v>
      </c>
      <c r="Z20" s="551"/>
      <c r="AA20" s="551">
        <v>383</v>
      </c>
      <c r="AB20" s="551"/>
      <c r="AC20" s="7"/>
      <c r="AD20" s="577">
        <v>6.9</v>
      </c>
      <c r="AE20" s="578"/>
      <c r="AF20" s="578"/>
      <c r="AG20" s="551">
        <v>40</v>
      </c>
      <c r="AH20" s="551"/>
      <c r="AI20" s="551"/>
      <c r="AJ20" s="551"/>
      <c r="AK20" s="551"/>
      <c r="AL20" s="551">
        <v>16</v>
      </c>
      <c r="AM20" s="551"/>
      <c r="AN20" s="551">
        <v>25</v>
      </c>
      <c r="AO20" s="551"/>
      <c r="AP20" s="551">
        <v>40</v>
      </c>
      <c r="AQ20" s="551"/>
      <c r="AR20" s="551">
        <v>56</v>
      </c>
      <c r="AS20" s="551"/>
      <c r="AT20" s="551">
        <v>80</v>
      </c>
      <c r="AU20" s="551"/>
      <c r="AV20" s="551">
        <v>112</v>
      </c>
      <c r="AW20" s="551"/>
      <c r="AX20" s="551">
        <v>152</v>
      </c>
      <c r="AY20" s="551"/>
      <c r="AZ20" s="551">
        <v>192</v>
      </c>
      <c r="BA20" s="551"/>
      <c r="BB20" s="551">
        <v>240</v>
      </c>
      <c r="BC20" s="551"/>
      <c r="BD20" s="8"/>
    </row>
    <row r="21" spans="2:56" x14ac:dyDescent="0.25">
      <c r="B21" s="6"/>
      <c r="C21" s="554">
        <v>10.35</v>
      </c>
      <c r="D21" s="453"/>
      <c r="E21" s="453"/>
      <c r="F21" s="553">
        <v>63</v>
      </c>
      <c r="G21" s="553"/>
      <c r="H21" s="553"/>
      <c r="I21" s="550"/>
      <c r="J21" s="550"/>
      <c r="K21" s="550">
        <v>17</v>
      </c>
      <c r="L21" s="550"/>
      <c r="M21" s="550">
        <v>27</v>
      </c>
      <c r="N21" s="550"/>
      <c r="O21" s="550">
        <v>42</v>
      </c>
      <c r="P21" s="550"/>
      <c r="Q21" s="550">
        <v>60</v>
      </c>
      <c r="R21" s="550"/>
      <c r="S21" s="550">
        <v>85</v>
      </c>
      <c r="T21" s="550"/>
      <c r="U21" s="550">
        <v>119</v>
      </c>
      <c r="V21" s="550"/>
      <c r="W21" s="550">
        <v>162</v>
      </c>
      <c r="X21" s="550"/>
      <c r="Y21" s="550">
        <v>204</v>
      </c>
      <c r="Z21" s="550"/>
      <c r="AA21" s="550">
        <v>256</v>
      </c>
      <c r="AB21" s="550"/>
      <c r="AC21" s="7"/>
      <c r="AD21" s="554">
        <v>10.35</v>
      </c>
      <c r="AE21" s="453"/>
      <c r="AF21" s="453"/>
      <c r="AG21" s="553">
        <v>63</v>
      </c>
      <c r="AH21" s="553"/>
      <c r="AI21" s="553"/>
      <c r="AJ21" s="550"/>
      <c r="AK21" s="550"/>
      <c r="AL21" s="550"/>
      <c r="AM21" s="550"/>
      <c r="AN21" s="550">
        <v>17</v>
      </c>
      <c r="AO21" s="550"/>
      <c r="AP21" s="550">
        <v>26</v>
      </c>
      <c r="AQ21" s="550"/>
      <c r="AR21" s="550">
        <v>37</v>
      </c>
      <c r="AS21" s="550"/>
      <c r="AT21" s="550">
        <v>53</v>
      </c>
      <c r="AU21" s="550"/>
      <c r="AV21" s="550">
        <v>74</v>
      </c>
      <c r="AW21" s="550"/>
      <c r="AX21" s="550">
        <v>101</v>
      </c>
      <c r="AY21" s="550"/>
      <c r="AZ21" s="550">
        <v>128</v>
      </c>
      <c r="BA21" s="550"/>
      <c r="BB21" s="550">
        <v>160</v>
      </c>
      <c r="BC21" s="550"/>
      <c r="BD21" s="8"/>
    </row>
    <row r="22" spans="2:56" x14ac:dyDescent="0.25">
      <c r="B22" s="6"/>
      <c r="C22" s="574">
        <v>13.8</v>
      </c>
      <c r="D22" s="575"/>
      <c r="E22" s="575"/>
      <c r="F22" s="576">
        <v>80</v>
      </c>
      <c r="G22" s="576"/>
      <c r="H22" s="576"/>
      <c r="I22" s="549"/>
      <c r="J22" s="549"/>
      <c r="K22" s="549"/>
      <c r="L22" s="549"/>
      <c r="M22" s="549">
        <v>20</v>
      </c>
      <c r="N22" s="549"/>
      <c r="O22" s="549">
        <v>32</v>
      </c>
      <c r="P22" s="549"/>
      <c r="Q22" s="549">
        <v>44</v>
      </c>
      <c r="R22" s="549"/>
      <c r="S22" s="549">
        <v>64</v>
      </c>
      <c r="T22" s="549"/>
      <c r="U22" s="549">
        <v>89</v>
      </c>
      <c r="V22" s="549"/>
      <c r="W22" s="549">
        <v>121</v>
      </c>
      <c r="X22" s="549"/>
      <c r="Y22" s="549">
        <v>154</v>
      </c>
      <c r="Z22" s="549"/>
      <c r="AA22" s="549">
        <v>192</v>
      </c>
      <c r="AB22" s="549"/>
      <c r="AC22" s="7"/>
      <c r="AD22" s="574">
        <v>13.8</v>
      </c>
      <c r="AE22" s="575"/>
      <c r="AF22" s="575"/>
      <c r="AG22" s="576">
        <v>80</v>
      </c>
      <c r="AH22" s="576"/>
      <c r="AI22" s="576"/>
      <c r="AJ22" s="549"/>
      <c r="AK22" s="549"/>
      <c r="AL22" s="549"/>
      <c r="AM22" s="549"/>
      <c r="AN22" s="549"/>
      <c r="AO22" s="549"/>
      <c r="AP22" s="549">
        <v>20</v>
      </c>
      <c r="AQ22" s="549"/>
      <c r="AR22" s="549">
        <v>28</v>
      </c>
      <c r="AS22" s="549"/>
      <c r="AT22" s="549">
        <v>40</v>
      </c>
      <c r="AU22" s="549"/>
      <c r="AV22" s="549">
        <v>56</v>
      </c>
      <c r="AW22" s="549"/>
      <c r="AX22" s="549">
        <v>75</v>
      </c>
      <c r="AY22" s="549"/>
      <c r="AZ22" s="549">
        <v>96</v>
      </c>
      <c r="BA22" s="549"/>
      <c r="BB22" s="549">
        <v>120</v>
      </c>
      <c r="BC22" s="549"/>
      <c r="BD22" s="8"/>
    </row>
    <row r="23" spans="2:56" ht="9" customHeight="1" x14ac:dyDescent="0.25">
      <c r="B23" s="6"/>
      <c r="C23" s="7"/>
      <c r="D23" s="34"/>
      <c r="E23" s="34"/>
      <c r="F23" s="34"/>
      <c r="G23" s="34"/>
      <c r="H23" s="34"/>
      <c r="I23" s="34"/>
      <c r="J23" s="34"/>
      <c r="K23" s="34"/>
      <c r="L23" s="34"/>
      <c r="M23" s="2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24"/>
      <c r="AA23" s="34"/>
      <c r="AB23" s="34"/>
      <c r="AC23" s="34"/>
      <c r="AD23" s="34"/>
      <c r="AE23" s="34"/>
      <c r="AF23" s="34"/>
      <c r="AG23" s="34"/>
      <c r="AH23" s="34"/>
      <c r="AI23" s="2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7"/>
      <c r="BB23" s="53"/>
      <c r="BC23" s="53"/>
      <c r="BD23" s="8"/>
    </row>
    <row r="24" spans="2:56" x14ac:dyDescent="0.25">
      <c r="B24" s="6"/>
      <c r="C24" s="546" t="s">
        <v>74</v>
      </c>
      <c r="D24" s="544"/>
      <c r="E24" s="544"/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544"/>
      <c r="X24" s="544"/>
      <c r="Y24" s="544"/>
      <c r="Z24" s="544"/>
      <c r="AA24" s="544"/>
      <c r="AB24" s="545"/>
      <c r="AC24" s="34"/>
      <c r="AD24" s="546" t="s">
        <v>76</v>
      </c>
      <c r="AE24" s="544"/>
      <c r="AF24" s="544"/>
      <c r="AG24" s="544"/>
      <c r="AH24" s="544"/>
      <c r="AI24" s="544"/>
      <c r="AJ24" s="544"/>
      <c r="AK24" s="544"/>
      <c r="AL24" s="544"/>
      <c r="AM24" s="544"/>
      <c r="AN24" s="544"/>
      <c r="AO24" s="544"/>
      <c r="AP24" s="544"/>
      <c r="AQ24" s="544"/>
      <c r="AR24" s="544"/>
      <c r="AS24" s="544"/>
      <c r="AT24" s="544"/>
      <c r="AU24" s="544"/>
      <c r="AV24" s="544"/>
      <c r="AW24" s="544"/>
      <c r="AX24" s="544"/>
      <c r="AY24" s="544"/>
      <c r="AZ24" s="544"/>
      <c r="BA24" s="544"/>
      <c r="BB24" s="544"/>
      <c r="BC24" s="545"/>
      <c r="BD24" s="8"/>
    </row>
    <row r="25" spans="2:56" ht="17.25" x14ac:dyDescent="0.25">
      <c r="B25" s="6"/>
      <c r="C25" s="558" t="s">
        <v>73</v>
      </c>
      <c r="D25" s="559"/>
      <c r="E25" s="559"/>
      <c r="F25" s="564" t="s">
        <v>92</v>
      </c>
      <c r="G25" s="565"/>
      <c r="H25" s="566"/>
      <c r="I25" s="573" t="s">
        <v>72</v>
      </c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34"/>
      <c r="AD25" s="558" t="s">
        <v>73</v>
      </c>
      <c r="AE25" s="559"/>
      <c r="AF25" s="559"/>
      <c r="AG25" s="564" t="s">
        <v>92</v>
      </c>
      <c r="AH25" s="565"/>
      <c r="AI25" s="566"/>
      <c r="AJ25" s="573" t="s">
        <v>72</v>
      </c>
      <c r="AK25" s="573"/>
      <c r="AL25" s="573"/>
      <c r="AM25" s="573"/>
      <c r="AN25" s="573"/>
      <c r="AO25" s="573"/>
      <c r="AP25" s="573"/>
      <c r="AQ25" s="573"/>
      <c r="AR25" s="573"/>
      <c r="AS25" s="573"/>
      <c r="AT25" s="573"/>
      <c r="AU25" s="573"/>
      <c r="AV25" s="573"/>
      <c r="AW25" s="573"/>
      <c r="AX25" s="573"/>
      <c r="AY25" s="573"/>
      <c r="AZ25" s="573"/>
      <c r="BA25" s="573"/>
      <c r="BB25" s="573"/>
      <c r="BC25" s="573"/>
      <c r="BD25" s="8"/>
    </row>
    <row r="26" spans="2:56" x14ac:dyDescent="0.25">
      <c r="B26" s="6"/>
      <c r="C26" s="560"/>
      <c r="D26" s="561"/>
      <c r="E26" s="561"/>
      <c r="F26" s="567"/>
      <c r="G26" s="568"/>
      <c r="H26" s="569"/>
      <c r="I26" s="552">
        <v>6</v>
      </c>
      <c r="J26" s="552"/>
      <c r="K26" s="552">
        <v>10</v>
      </c>
      <c r="L26" s="552"/>
      <c r="M26" s="552">
        <v>16</v>
      </c>
      <c r="N26" s="552"/>
      <c r="O26" s="552">
        <v>25</v>
      </c>
      <c r="P26" s="552"/>
      <c r="Q26" s="552">
        <v>35</v>
      </c>
      <c r="R26" s="552"/>
      <c r="S26" s="552">
        <v>50</v>
      </c>
      <c r="T26" s="552"/>
      <c r="U26" s="552">
        <v>70</v>
      </c>
      <c r="V26" s="552"/>
      <c r="W26" s="552">
        <v>95</v>
      </c>
      <c r="X26" s="552"/>
      <c r="Y26" s="552">
        <v>120</v>
      </c>
      <c r="Z26" s="552"/>
      <c r="AA26" s="552">
        <v>150</v>
      </c>
      <c r="AB26" s="552"/>
      <c r="AC26" s="7"/>
      <c r="AD26" s="560"/>
      <c r="AE26" s="561"/>
      <c r="AF26" s="561"/>
      <c r="AG26" s="567"/>
      <c r="AH26" s="568"/>
      <c r="AI26" s="569"/>
      <c r="AJ26" s="552">
        <v>6</v>
      </c>
      <c r="AK26" s="552"/>
      <c r="AL26" s="552">
        <v>10</v>
      </c>
      <c r="AM26" s="552"/>
      <c r="AN26" s="552">
        <v>16</v>
      </c>
      <c r="AO26" s="552"/>
      <c r="AP26" s="552">
        <v>25</v>
      </c>
      <c r="AQ26" s="552"/>
      <c r="AR26" s="552">
        <v>35</v>
      </c>
      <c r="AS26" s="552"/>
      <c r="AT26" s="552">
        <v>50</v>
      </c>
      <c r="AU26" s="552"/>
      <c r="AV26" s="552">
        <v>70</v>
      </c>
      <c r="AW26" s="552"/>
      <c r="AX26" s="552">
        <v>95</v>
      </c>
      <c r="AY26" s="552"/>
      <c r="AZ26" s="552">
        <v>120</v>
      </c>
      <c r="BA26" s="552"/>
      <c r="BB26" s="552">
        <v>150</v>
      </c>
      <c r="BC26" s="552"/>
      <c r="BD26" s="8"/>
    </row>
    <row r="27" spans="2:56" ht="15.75" thickBot="1" x14ac:dyDescent="0.3">
      <c r="B27" s="6"/>
      <c r="C27" s="562"/>
      <c r="D27" s="563"/>
      <c r="E27" s="563"/>
      <c r="F27" s="570"/>
      <c r="G27" s="571"/>
      <c r="H27" s="572"/>
      <c r="I27" s="555" t="s">
        <v>69</v>
      </c>
      <c r="J27" s="555"/>
      <c r="K27" s="555"/>
      <c r="L27" s="555"/>
      <c r="M27" s="555"/>
      <c r="N27" s="555"/>
      <c r="O27" s="555"/>
      <c r="P27" s="555"/>
      <c r="Q27" s="555"/>
      <c r="R27" s="555"/>
      <c r="S27" s="555"/>
      <c r="T27" s="555"/>
      <c r="U27" s="555"/>
      <c r="V27" s="555"/>
      <c r="W27" s="555"/>
      <c r="X27" s="555"/>
      <c r="Y27" s="555"/>
      <c r="Z27" s="555"/>
      <c r="AA27" s="555"/>
      <c r="AB27" s="555"/>
      <c r="AC27" s="7"/>
      <c r="AD27" s="562"/>
      <c r="AE27" s="563"/>
      <c r="AF27" s="563"/>
      <c r="AG27" s="570"/>
      <c r="AH27" s="571"/>
      <c r="AI27" s="572"/>
      <c r="AJ27" s="555" t="s">
        <v>69</v>
      </c>
      <c r="AK27" s="555"/>
      <c r="AL27" s="555"/>
      <c r="AM27" s="555"/>
      <c r="AN27" s="555"/>
      <c r="AO27" s="555"/>
      <c r="AP27" s="555"/>
      <c r="AQ27" s="555"/>
      <c r="AR27" s="555"/>
      <c r="AS27" s="555"/>
      <c r="AT27" s="555"/>
      <c r="AU27" s="555"/>
      <c r="AV27" s="555"/>
      <c r="AW27" s="555"/>
      <c r="AX27" s="555"/>
      <c r="AY27" s="555"/>
      <c r="AZ27" s="555"/>
      <c r="BA27" s="555"/>
      <c r="BB27" s="555"/>
      <c r="BC27" s="555"/>
      <c r="BD27" s="8"/>
    </row>
    <row r="28" spans="2:56" ht="15.75" thickTop="1" x14ac:dyDescent="0.25">
      <c r="B28" s="6"/>
      <c r="C28" s="556">
        <v>6.9</v>
      </c>
      <c r="D28" s="557"/>
      <c r="E28" s="557"/>
      <c r="F28" s="553">
        <v>32</v>
      </c>
      <c r="G28" s="553"/>
      <c r="H28" s="553"/>
      <c r="I28" s="550">
        <v>46</v>
      </c>
      <c r="J28" s="550"/>
      <c r="K28" s="550">
        <v>76</v>
      </c>
      <c r="L28" s="550"/>
      <c r="M28" s="579">
        <v>122</v>
      </c>
      <c r="N28" s="580"/>
      <c r="O28" s="579">
        <v>191</v>
      </c>
      <c r="P28" s="580"/>
      <c r="Q28" s="579">
        <v>268</v>
      </c>
      <c r="R28" s="580"/>
      <c r="S28" s="579">
        <v>383</v>
      </c>
      <c r="T28" s="580"/>
      <c r="U28" s="579">
        <v>536</v>
      </c>
      <c r="V28" s="580"/>
      <c r="W28" s="579">
        <v>728</v>
      </c>
      <c r="X28" s="580"/>
      <c r="Y28" s="579">
        <v>920</v>
      </c>
      <c r="Z28" s="580"/>
      <c r="AA28" s="550">
        <v>1150</v>
      </c>
      <c r="AB28" s="550"/>
      <c r="AC28" s="7"/>
      <c r="AD28" s="556">
        <v>6.9</v>
      </c>
      <c r="AE28" s="557"/>
      <c r="AF28" s="557"/>
      <c r="AG28" s="553">
        <v>32</v>
      </c>
      <c r="AH28" s="553"/>
      <c r="AI28" s="553"/>
      <c r="AJ28" s="550">
        <v>26</v>
      </c>
      <c r="AK28" s="550"/>
      <c r="AL28" s="550">
        <v>47</v>
      </c>
      <c r="AM28" s="550"/>
      <c r="AN28" s="579">
        <v>76</v>
      </c>
      <c r="AO28" s="580"/>
      <c r="AP28" s="579">
        <v>119</v>
      </c>
      <c r="AQ28" s="580"/>
      <c r="AR28" s="579">
        <v>167</v>
      </c>
      <c r="AS28" s="580"/>
      <c r="AT28" s="579">
        <v>239</v>
      </c>
      <c r="AU28" s="580"/>
      <c r="AV28" s="579">
        <v>335</v>
      </c>
      <c r="AW28" s="580"/>
      <c r="AX28" s="579">
        <v>455</v>
      </c>
      <c r="AY28" s="580"/>
      <c r="AZ28" s="579">
        <v>575</v>
      </c>
      <c r="BA28" s="580"/>
      <c r="BB28" s="550">
        <v>718</v>
      </c>
      <c r="BC28" s="550"/>
      <c r="BD28" s="8"/>
    </row>
    <row r="29" spans="2:56" x14ac:dyDescent="0.25">
      <c r="B29" s="6"/>
      <c r="C29" s="554">
        <v>10.35</v>
      </c>
      <c r="D29" s="453"/>
      <c r="E29" s="453"/>
      <c r="F29" s="553">
        <v>32</v>
      </c>
      <c r="G29" s="553"/>
      <c r="H29" s="553"/>
      <c r="I29" s="550">
        <v>30</v>
      </c>
      <c r="J29" s="550"/>
      <c r="K29" s="550">
        <v>51</v>
      </c>
      <c r="L29" s="550"/>
      <c r="M29" s="581">
        <v>81</v>
      </c>
      <c r="N29" s="582"/>
      <c r="O29" s="581">
        <v>127</v>
      </c>
      <c r="P29" s="582"/>
      <c r="Q29" s="581">
        <v>178</v>
      </c>
      <c r="R29" s="582"/>
      <c r="S29" s="581">
        <v>255</v>
      </c>
      <c r="T29" s="582"/>
      <c r="U29" s="581">
        <v>357</v>
      </c>
      <c r="V29" s="582"/>
      <c r="W29" s="581">
        <v>484</v>
      </c>
      <c r="X29" s="582"/>
      <c r="Y29" s="581">
        <v>613</v>
      </c>
      <c r="Z29" s="582"/>
      <c r="AA29" s="550">
        <v>766</v>
      </c>
      <c r="AB29" s="550"/>
      <c r="AC29" s="7"/>
      <c r="AD29" s="554">
        <v>10.35</v>
      </c>
      <c r="AE29" s="453"/>
      <c r="AF29" s="453"/>
      <c r="AG29" s="553">
        <v>32</v>
      </c>
      <c r="AH29" s="553"/>
      <c r="AI29" s="553"/>
      <c r="AJ29" s="550">
        <v>19</v>
      </c>
      <c r="AK29" s="550"/>
      <c r="AL29" s="550">
        <v>31</v>
      </c>
      <c r="AM29" s="550"/>
      <c r="AN29" s="581">
        <v>51</v>
      </c>
      <c r="AO29" s="582"/>
      <c r="AP29" s="581">
        <v>79</v>
      </c>
      <c r="AQ29" s="582"/>
      <c r="AR29" s="581">
        <v>111</v>
      </c>
      <c r="AS29" s="582"/>
      <c r="AT29" s="581">
        <v>159</v>
      </c>
      <c r="AU29" s="582"/>
      <c r="AV29" s="581">
        <v>223</v>
      </c>
      <c r="AW29" s="582"/>
      <c r="AX29" s="581">
        <v>303</v>
      </c>
      <c r="AY29" s="582"/>
      <c r="AZ29" s="581">
        <v>383</v>
      </c>
      <c r="BA29" s="582"/>
      <c r="BB29" s="550">
        <v>479</v>
      </c>
      <c r="BC29" s="550"/>
      <c r="BD29" s="8"/>
    </row>
    <row r="30" spans="2:56" x14ac:dyDescent="0.25">
      <c r="B30" s="6"/>
      <c r="C30" s="554">
        <v>13.8</v>
      </c>
      <c r="D30" s="453"/>
      <c r="E30" s="453"/>
      <c r="F30" s="553">
        <v>32</v>
      </c>
      <c r="G30" s="553"/>
      <c r="H30" s="553"/>
      <c r="I30" s="550">
        <v>23</v>
      </c>
      <c r="J30" s="550"/>
      <c r="K30" s="550">
        <v>38</v>
      </c>
      <c r="L30" s="550"/>
      <c r="M30" s="581">
        <v>61</v>
      </c>
      <c r="N30" s="582"/>
      <c r="O30" s="581">
        <v>95</v>
      </c>
      <c r="P30" s="582"/>
      <c r="Q30" s="581">
        <v>134</v>
      </c>
      <c r="R30" s="582"/>
      <c r="S30" s="581">
        <v>191</v>
      </c>
      <c r="T30" s="582"/>
      <c r="U30" s="581">
        <v>268</v>
      </c>
      <c r="V30" s="582"/>
      <c r="W30" s="581">
        <v>364</v>
      </c>
      <c r="X30" s="582"/>
      <c r="Y30" s="581">
        <v>460</v>
      </c>
      <c r="Z30" s="582"/>
      <c r="AA30" s="550">
        <v>575</v>
      </c>
      <c r="AB30" s="550"/>
      <c r="AC30" s="7"/>
      <c r="AD30" s="554">
        <v>13.8</v>
      </c>
      <c r="AE30" s="453"/>
      <c r="AF30" s="453"/>
      <c r="AG30" s="553">
        <v>32</v>
      </c>
      <c r="AH30" s="553"/>
      <c r="AI30" s="553"/>
      <c r="AJ30" s="550">
        <v>14</v>
      </c>
      <c r="AK30" s="550"/>
      <c r="AL30" s="550">
        <v>23</v>
      </c>
      <c r="AM30" s="550"/>
      <c r="AN30" s="581">
        <v>38</v>
      </c>
      <c r="AO30" s="582"/>
      <c r="AP30" s="581">
        <v>59</v>
      </c>
      <c r="AQ30" s="582"/>
      <c r="AR30" s="581">
        <v>83</v>
      </c>
      <c r="AS30" s="582"/>
      <c r="AT30" s="581">
        <v>119</v>
      </c>
      <c r="AU30" s="582"/>
      <c r="AV30" s="581">
        <v>167</v>
      </c>
      <c r="AW30" s="582"/>
      <c r="AX30" s="581">
        <v>227</v>
      </c>
      <c r="AY30" s="582"/>
      <c r="AZ30" s="581">
        <v>287</v>
      </c>
      <c r="BA30" s="582"/>
      <c r="BB30" s="550">
        <v>359</v>
      </c>
      <c r="BC30" s="550"/>
      <c r="BD30" s="8"/>
    </row>
    <row r="31" spans="2:56" x14ac:dyDescent="0.25">
      <c r="B31" s="6"/>
      <c r="C31" s="554">
        <v>17.25</v>
      </c>
      <c r="D31" s="453"/>
      <c r="E31" s="453"/>
      <c r="F31" s="553">
        <v>32</v>
      </c>
      <c r="G31" s="553"/>
      <c r="H31" s="553"/>
      <c r="I31" s="550">
        <v>18</v>
      </c>
      <c r="J31" s="550"/>
      <c r="K31" s="550">
        <v>30</v>
      </c>
      <c r="L31" s="550"/>
      <c r="M31" s="581">
        <v>49</v>
      </c>
      <c r="N31" s="582"/>
      <c r="O31" s="581">
        <v>76</v>
      </c>
      <c r="P31" s="582"/>
      <c r="Q31" s="581">
        <v>107</v>
      </c>
      <c r="R31" s="582"/>
      <c r="S31" s="581">
        <v>153</v>
      </c>
      <c r="T31" s="582"/>
      <c r="U31" s="581">
        <v>214</v>
      </c>
      <c r="V31" s="582"/>
      <c r="W31" s="581">
        <v>291</v>
      </c>
      <c r="X31" s="582"/>
      <c r="Y31" s="581">
        <v>368</v>
      </c>
      <c r="Z31" s="582"/>
      <c r="AA31" s="550">
        <v>460</v>
      </c>
      <c r="AB31" s="550"/>
      <c r="AC31" s="7"/>
      <c r="AD31" s="554">
        <v>17.25</v>
      </c>
      <c r="AE31" s="453"/>
      <c r="AF31" s="453"/>
      <c r="AG31" s="553">
        <v>32</v>
      </c>
      <c r="AH31" s="553"/>
      <c r="AI31" s="553"/>
      <c r="AJ31" s="550">
        <v>11</v>
      </c>
      <c r="AK31" s="550"/>
      <c r="AL31" s="550">
        <v>19</v>
      </c>
      <c r="AM31" s="550"/>
      <c r="AN31" s="581">
        <v>30</v>
      </c>
      <c r="AO31" s="582"/>
      <c r="AP31" s="581">
        <v>47</v>
      </c>
      <c r="AQ31" s="582"/>
      <c r="AR31" s="581">
        <v>67</v>
      </c>
      <c r="AS31" s="582"/>
      <c r="AT31" s="581">
        <v>95</v>
      </c>
      <c r="AU31" s="582"/>
      <c r="AV31" s="581">
        <v>134</v>
      </c>
      <c r="AW31" s="582"/>
      <c r="AX31" s="581">
        <v>182</v>
      </c>
      <c r="AY31" s="582"/>
      <c r="AZ31" s="581">
        <v>230</v>
      </c>
      <c r="BA31" s="582"/>
      <c r="BB31" s="550">
        <v>287</v>
      </c>
      <c r="BC31" s="550"/>
      <c r="BD31" s="8"/>
    </row>
    <row r="32" spans="2:56" x14ac:dyDescent="0.25">
      <c r="B32" s="6"/>
      <c r="C32" s="577">
        <v>20.7</v>
      </c>
      <c r="D32" s="578"/>
      <c r="E32" s="578"/>
      <c r="F32" s="551">
        <v>40</v>
      </c>
      <c r="G32" s="551"/>
      <c r="H32" s="551"/>
      <c r="I32" s="551">
        <v>15</v>
      </c>
      <c r="J32" s="551"/>
      <c r="K32" s="551">
        <v>25</v>
      </c>
      <c r="L32" s="551"/>
      <c r="M32" s="583">
        <v>40</v>
      </c>
      <c r="N32" s="584"/>
      <c r="O32" s="583">
        <v>63</v>
      </c>
      <c r="P32" s="584"/>
      <c r="Q32" s="583">
        <v>89</v>
      </c>
      <c r="R32" s="584"/>
      <c r="S32" s="583">
        <v>127</v>
      </c>
      <c r="T32" s="584"/>
      <c r="U32" s="583">
        <v>178</v>
      </c>
      <c r="V32" s="584"/>
      <c r="W32" s="583">
        <v>242</v>
      </c>
      <c r="X32" s="584"/>
      <c r="Y32" s="583">
        <v>306</v>
      </c>
      <c r="Z32" s="584"/>
      <c r="AA32" s="551">
        <v>383</v>
      </c>
      <c r="AB32" s="551"/>
      <c r="AC32" s="7"/>
      <c r="AD32" s="577">
        <v>20.7</v>
      </c>
      <c r="AE32" s="578"/>
      <c r="AF32" s="578"/>
      <c r="AG32" s="551">
        <v>40</v>
      </c>
      <c r="AH32" s="551"/>
      <c r="AI32" s="551"/>
      <c r="AJ32" s="551"/>
      <c r="AK32" s="551"/>
      <c r="AL32" s="551">
        <v>15</v>
      </c>
      <c r="AM32" s="551"/>
      <c r="AN32" s="583">
        <v>25</v>
      </c>
      <c r="AO32" s="584"/>
      <c r="AP32" s="583">
        <v>39</v>
      </c>
      <c r="AQ32" s="584"/>
      <c r="AR32" s="583">
        <v>55</v>
      </c>
      <c r="AS32" s="584"/>
      <c r="AT32" s="583">
        <v>79</v>
      </c>
      <c r="AU32" s="584"/>
      <c r="AV32" s="583">
        <v>111</v>
      </c>
      <c r="AW32" s="584"/>
      <c r="AX32" s="583">
        <v>151</v>
      </c>
      <c r="AY32" s="584"/>
      <c r="AZ32" s="583">
        <v>191</v>
      </c>
      <c r="BA32" s="584"/>
      <c r="BB32" s="551">
        <v>239</v>
      </c>
      <c r="BC32" s="551"/>
      <c r="BD32" s="8"/>
    </row>
    <row r="33" spans="2:56" x14ac:dyDescent="0.25">
      <c r="B33" s="6"/>
      <c r="C33" s="554">
        <v>27.6</v>
      </c>
      <c r="D33" s="453"/>
      <c r="E33" s="453"/>
      <c r="F33" s="553">
        <v>40</v>
      </c>
      <c r="G33" s="553"/>
      <c r="H33" s="553"/>
      <c r="I33" s="550"/>
      <c r="J33" s="550"/>
      <c r="K33" s="550">
        <v>19</v>
      </c>
      <c r="L33" s="550"/>
      <c r="M33" s="581">
        <v>30</v>
      </c>
      <c r="N33" s="582"/>
      <c r="O33" s="581">
        <v>47</v>
      </c>
      <c r="P33" s="582"/>
      <c r="Q33" s="581">
        <v>67</v>
      </c>
      <c r="R33" s="582"/>
      <c r="S33" s="581">
        <v>95</v>
      </c>
      <c r="T33" s="582"/>
      <c r="U33" s="581">
        <v>134</v>
      </c>
      <c r="V33" s="582"/>
      <c r="W33" s="581">
        <v>182</v>
      </c>
      <c r="X33" s="582"/>
      <c r="Y33" s="581">
        <v>230</v>
      </c>
      <c r="Z33" s="582"/>
      <c r="AA33" s="550">
        <v>287</v>
      </c>
      <c r="AB33" s="550"/>
      <c r="AC33" s="7"/>
      <c r="AD33" s="554">
        <v>27.6</v>
      </c>
      <c r="AE33" s="453"/>
      <c r="AF33" s="453"/>
      <c r="AG33" s="553">
        <v>40</v>
      </c>
      <c r="AH33" s="553"/>
      <c r="AI33" s="553"/>
      <c r="AJ33" s="550"/>
      <c r="AK33" s="550"/>
      <c r="AL33" s="550"/>
      <c r="AM33" s="550"/>
      <c r="AN33" s="581">
        <v>19</v>
      </c>
      <c r="AO33" s="582"/>
      <c r="AP33" s="581">
        <v>29</v>
      </c>
      <c r="AQ33" s="582"/>
      <c r="AR33" s="581">
        <v>41</v>
      </c>
      <c r="AS33" s="582"/>
      <c r="AT33" s="581">
        <v>59</v>
      </c>
      <c r="AU33" s="582"/>
      <c r="AV33" s="581">
        <v>83</v>
      </c>
      <c r="AW33" s="582"/>
      <c r="AX33" s="581">
        <v>113</v>
      </c>
      <c r="AY33" s="582"/>
      <c r="AZ33" s="581">
        <v>143</v>
      </c>
      <c r="BA33" s="582"/>
      <c r="BB33" s="550">
        <v>179</v>
      </c>
      <c r="BC33" s="550"/>
      <c r="BD33" s="8"/>
    </row>
    <row r="34" spans="2:56" x14ac:dyDescent="0.25">
      <c r="B34" s="6"/>
      <c r="C34" s="554">
        <v>34.5</v>
      </c>
      <c r="D34" s="453"/>
      <c r="E34" s="453"/>
      <c r="F34" s="553">
        <v>63</v>
      </c>
      <c r="G34" s="553"/>
      <c r="H34" s="553"/>
      <c r="I34" s="550"/>
      <c r="J34" s="550"/>
      <c r="K34" s="550"/>
      <c r="L34" s="550"/>
      <c r="M34" s="581">
        <v>24</v>
      </c>
      <c r="N34" s="582"/>
      <c r="O34" s="581">
        <v>38</v>
      </c>
      <c r="P34" s="582"/>
      <c r="Q34" s="581">
        <v>53</v>
      </c>
      <c r="R34" s="582"/>
      <c r="S34" s="581">
        <v>76</v>
      </c>
      <c r="T34" s="582"/>
      <c r="U34" s="581">
        <v>107</v>
      </c>
      <c r="V34" s="582"/>
      <c r="W34" s="581">
        <v>145</v>
      </c>
      <c r="X34" s="582"/>
      <c r="Y34" s="581">
        <v>184</v>
      </c>
      <c r="Z34" s="582"/>
      <c r="AA34" s="550">
        <v>230</v>
      </c>
      <c r="AB34" s="550"/>
      <c r="AC34" s="7"/>
      <c r="AD34" s="554">
        <v>34.5</v>
      </c>
      <c r="AE34" s="453"/>
      <c r="AF34" s="453"/>
      <c r="AG34" s="553">
        <v>63</v>
      </c>
      <c r="AH34" s="553"/>
      <c r="AI34" s="553"/>
      <c r="AJ34" s="550"/>
      <c r="AK34" s="550"/>
      <c r="AL34" s="550"/>
      <c r="AM34" s="550"/>
      <c r="AN34" s="581"/>
      <c r="AO34" s="582"/>
      <c r="AP34" s="581">
        <v>23</v>
      </c>
      <c r="AQ34" s="582"/>
      <c r="AR34" s="581">
        <v>33</v>
      </c>
      <c r="AS34" s="582"/>
      <c r="AT34" s="581">
        <v>47</v>
      </c>
      <c r="AU34" s="582"/>
      <c r="AV34" s="581">
        <v>67</v>
      </c>
      <c r="AW34" s="582"/>
      <c r="AX34" s="581">
        <v>91</v>
      </c>
      <c r="AY34" s="582"/>
      <c r="AZ34" s="581">
        <v>115</v>
      </c>
      <c r="BA34" s="582"/>
      <c r="BB34" s="550">
        <v>143</v>
      </c>
      <c r="BC34" s="550"/>
      <c r="BD34" s="8"/>
    </row>
    <row r="35" spans="2:56" x14ac:dyDescent="0.25">
      <c r="B35" s="6"/>
      <c r="C35" s="554">
        <v>41.4</v>
      </c>
      <c r="D35" s="453"/>
      <c r="E35" s="453"/>
      <c r="F35" s="553">
        <v>63</v>
      </c>
      <c r="G35" s="553"/>
      <c r="H35" s="553"/>
      <c r="I35" s="550"/>
      <c r="J35" s="550"/>
      <c r="K35" s="550"/>
      <c r="L35" s="550"/>
      <c r="M35" s="581">
        <v>20</v>
      </c>
      <c r="N35" s="582"/>
      <c r="O35" s="581">
        <v>31</v>
      </c>
      <c r="P35" s="582"/>
      <c r="Q35" s="581">
        <v>44</v>
      </c>
      <c r="R35" s="582"/>
      <c r="S35" s="581">
        <v>64</v>
      </c>
      <c r="T35" s="582"/>
      <c r="U35" s="581">
        <v>89</v>
      </c>
      <c r="V35" s="582"/>
      <c r="W35" s="581">
        <v>121</v>
      </c>
      <c r="X35" s="582"/>
      <c r="Y35" s="581">
        <v>153</v>
      </c>
      <c r="Z35" s="582"/>
      <c r="AA35" s="550">
        <v>191</v>
      </c>
      <c r="AB35" s="550"/>
      <c r="AC35" s="7"/>
      <c r="AD35" s="554">
        <v>41.4</v>
      </c>
      <c r="AE35" s="453"/>
      <c r="AF35" s="453"/>
      <c r="AG35" s="553">
        <v>63</v>
      </c>
      <c r="AH35" s="553"/>
      <c r="AI35" s="553"/>
      <c r="AJ35" s="550"/>
      <c r="AK35" s="550"/>
      <c r="AL35" s="550"/>
      <c r="AM35" s="550"/>
      <c r="AN35" s="581"/>
      <c r="AO35" s="582"/>
      <c r="AP35" s="581"/>
      <c r="AQ35" s="582"/>
      <c r="AR35" s="581">
        <v>27</v>
      </c>
      <c r="AS35" s="582"/>
      <c r="AT35" s="581">
        <v>39</v>
      </c>
      <c r="AU35" s="582"/>
      <c r="AV35" s="581">
        <v>55</v>
      </c>
      <c r="AW35" s="582"/>
      <c r="AX35" s="581">
        <v>75</v>
      </c>
      <c r="AY35" s="582"/>
      <c r="AZ35" s="581">
        <v>95</v>
      </c>
      <c r="BA35" s="582"/>
      <c r="BB35" s="550">
        <v>119</v>
      </c>
      <c r="BC35" s="550"/>
      <c r="BD35" s="8"/>
    </row>
    <row r="36" spans="2:56" x14ac:dyDescent="0.25">
      <c r="B36" s="6"/>
      <c r="C36" s="574">
        <v>50</v>
      </c>
      <c r="D36" s="575"/>
      <c r="E36" s="575"/>
      <c r="F36" s="576">
        <v>80</v>
      </c>
      <c r="G36" s="576"/>
      <c r="H36" s="576"/>
      <c r="I36" s="549"/>
      <c r="J36" s="549"/>
      <c r="K36" s="549"/>
      <c r="L36" s="549"/>
      <c r="M36" s="585"/>
      <c r="N36" s="586"/>
      <c r="O36" s="585">
        <v>26</v>
      </c>
      <c r="P36" s="586"/>
      <c r="Q36" s="585">
        <v>36</v>
      </c>
      <c r="R36" s="586"/>
      <c r="S36" s="585">
        <v>52</v>
      </c>
      <c r="T36" s="586"/>
      <c r="U36" s="585">
        <v>74</v>
      </c>
      <c r="V36" s="586"/>
      <c r="W36" s="585">
        <v>100</v>
      </c>
      <c r="X36" s="586"/>
      <c r="Y36" s="585">
        <v>126</v>
      </c>
      <c r="Z36" s="586"/>
      <c r="AA36" s="549">
        <v>158</v>
      </c>
      <c r="AB36" s="549"/>
      <c r="AC36" s="7"/>
      <c r="AD36" s="574">
        <v>50</v>
      </c>
      <c r="AE36" s="575"/>
      <c r="AF36" s="575"/>
      <c r="AG36" s="576">
        <v>80</v>
      </c>
      <c r="AH36" s="576"/>
      <c r="AI36" s="576"/>
      <c r="AJ36" s="549"/>
      <c r="AK36" s="549"/>
      <c r="AL36" s="549"/>
      <c r="AM36" s="549"/>
      <c r="AN36" s="585"/>
      <c r="AO36" s="586"/>
      <c r="AP36" s="585"/>
      <c r="AQ36" s="586"/>
      <c r="AR36" s="585">
        <v>23</v>
      </c>
      <c r="AS36" s="586"/>
      <c r="AT36" s="585">
        <v>33</v>
      </c>
      <c r="AU36" s="586"/>
      <c r="AV36" s="585">
        <v>46</v>
      </c>
      <c r="AW36" s="586"/>
      <c r="AX36" s="585">
        <v>62</v>
      </c>
      <c r="AY36" s="586"/>
      <c r="AZ36" s="585">
        <v>79</v>
      </c>
      <c r="BA36" s="586"/>
      <c r="BB36" s="587">
        <v>99</v>
      </c>
      <c r="BC36" s="549"/>
      <c r="BD36" s="8"/>
    </row>
    <row r="37" spans="2:56" ht="3.75" customHeight="1" x14ac:dyDescent="0.2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3"/>
    </row>
    <row r="39" spans="2:56" x14ac:dyDescent="0.25">
      <c r="AZ39" s="465" t="s">
        <v>229</v>
      </c>
      <c r="BA39" s="466"/>
      <c r="BB39" s="466"/>
      <c r="BC39" s="467"/>
    </row>
  </sheetData>
  <sheetProtection sheet="1" selectLockedCells="1"/>
  <mergeCells count="384">
    <mergeCell ref="AZ39:BC39"/>
    <mergeCell ref="AV36:AW36"/>
    <mergeCell ref="AX36:AY36"/>
    <mergeCell ref="AZ36:BA36"/>
    <mergeCell ref="BB36:BC36"/>
    <mergeCell ref="AL36:AM36"/>
    <mergeCell ref="AN36:AO36"/>
    <mergeCell ref="AA36:AB36"/>
    <mergeCell ref="AD35:AF35"/>
    <mergeCell ref="AG35:AI35"/>
    <mergeCell ref="AJ35:AK35"/>
    <mergeCell ref="AD36:AF36"/>
    <mergeCell ref="AG36:AI36"/>
    <mergeCell ref="BB35:BC35"/>
    <mergeCell ref="AT36:AU36"/>
    <mergeCell ref="AL35:AM35"/>
    <mergeCell ref="AN35:AO35"/>
    <mergeCell ref="AP36:AQ36"/>
    <mergeCell ref="AR36:AS36"/>
    <mergeCell ref="AP34:AQ34"/>
    <mergeCell ref="AR34:AS34"/>
    <mergeCell ref="AT34:AU34"/>
    <mergeCell ref="AV34:AW34"/>
    <mergeCell ref="BB34:BC34"/>
    <mergeCell ref="AR35:AS35"/>
    <mergeCell ref="AT35:AU35"/>
    <mergeCell ref="AV35:AW35"/>
    <mergeCell ref="C34:E34"/>
    <mergeCell ref="F34:H34"/>
    <mergeCell ref="I34:J34"/>
    <mergeCell ref="K34:L34"/>
    <mergeCell ref="M34:N34"/>
    <mergeCell ref="C35:E35"/>
    <mergeCell ref="F35:H35"/>
    <mergeCell ref="I35:J35"/>
    <mergeCell ref="K35:L35"/>
    <mergeCell ref="M35:N35"/>
    <mergeCell ref="AJ34:AK34"/>
    <mergeCell ref="AL34:AM34"/>
    <mergeCell ref="AN34:AO34"/>
    <mergeCell ref="W34:X34"/>
    <mergeCell ref="Y34:Z34"/>
    <mergeCell ref="AA34:AB34"/>
    <mergeCell ref="AZ34:BA34"/>
    <mergeCell ref="AX35:AY35"/>
    <mergeCell ref="AZ35:BA35"/>
    <mergeCell ref="AX34:AY34"/>
    <mergeCell ref="C36:E36"/>
    <mergeCell ref="F36:H36"/>
    <mergeCell ref="I36:J36"/>
    <mergeCell ref="K36:L36"/>
    <mergeCell ref="M36:N36"/>
    <mergeCell ref="AP35:AQ35"/>
    <mergeCell ref="U35:V35"/>
    <mergeCell ref="W35:X35"/>
    <mergeCell ref="Y35:Z35"/>
    <mergeCell ref="AA35:AB35"/>
    <mergeCell ref="AJ36:AK36"/>
    <mergeCell ref="O35:P35"/>
    <mergeCell ref="Q35:R35"/>
    <mergeCell ref="S35:T35"/>
    <mergeCell ref="O36:P36"/>
    <mergeCell ref="Q36:R36"/>
    <mergeCell ref="S36:T36"/>
    <mergeCell ref="U36:V36"/>
    <mergeCell ref="W36:X36"/>
    <mergeCell ref="Y36:Z36"/>
    <mergeCell ref="AZ32:BA32"/>
    <mergeCell ref="AV31:AW31"/>
    <mergeCell ref="BB32:BC32"/>
    <mergeCell ref="AJ33:AK33"/>
    <mergeCell ref="AL33:AM33"/>
    <mergeCell ref="AN33:AO33"/>
    <mergeCell ref="AX33:AY33"/>
    <mergeCell ref="AZ33:BA33"/>
    <mergeCell ref="AN32:AO32"/>
    <mergeCell ref="AJ32:AK32"/>
    <mergeCell ref="AL32:AM32"/>
    <mergeCell ref="AT32:AU32"/>
    <mergeCell ref="AV32:AW32"/>
    <mergeCell ref="AP33:AQ33"/>
    <mergeCell ref="AR33:AS33"/>
    <mergeCell ref="AT33:AU33"/>
    <mergeCell ref="AV33:AW33"/>
    <mergeCell ref="BB33:BC33"/>
    <mergeCell ref="AP32:AQ32"/>
    <mergeCell ref="AX32:AY32"/>
    <mergeCell ref="AR32:AS32"/>
    <mergeCell ref="AL28:AM28"/>
    <mergeCell ref="AP30:AQ30"/>
    <mergeCell ref="AR30:AS30"/>
    <mergeCell ref="AT30:AU30"/>
    <mergeCell ref="AV30:AW30"/>
    <mergeCell ref="AX30:AY30"/>
    <mergeCell ref="AZ30:BA30"/>
    <mergeCell ref="BB30:BC30"/>
    <mergeCell ref="AG31:AI31"/>
    <mergeCell ref="AJ31:AK31"/>
    <mergeCell ref="AL31:AM31"/>
    <mergeCell ref="AN31:AO31"/>
    <mergeCell ref="AX31:AY31"/>
    <mergeCell ref="BB31:BC31"/>
    <mergeCell ref="AZ31:BA31"/>
    <mergeCell ref="AP31:AQ31"/>
    <mergeCell ref="AT31:AU31"/>
    <mergeCell ref="AJ30:AK30"/>
    <mergeCell ref="AL30:AM30"/>
    <mergeCell ref="AN30:AO30"/>
    <mergeCell ref="AG30:AI30"/>
    <mergeCell ref="AR31:AS31"/>
    <mergeCell ref="AT26:AU26"/>
    <mergeCell ref="AV26:AW26"/>
    <mergeCell ref="AX26:AY26"/>
    <mergeCell ref="AZ26:BA26"/>
    <mergeCell ref="AZ28:BA28"/>
    <mergeCell ref="BB28:BC28"/>
    <mergeCell ref="AR29:AS29"/>
    <mergeCell ref="AT29:AU29"/>
    <mergeCell ref="AP28:AQ28"/>
    <mergeCell ref="AR28:AS28"/>
    <mergeCell ref="AT28:AU28"/>
    <mergeCell ref="AV28:AW28"/>
    <mergeCell ref="AX28:AY28"/>
    <mergeCell ref="O34:P34"/>
    <mergeCell ref="Q34:R34"/>
    <mergeCell ref="S34:T34"/>
    <mergeCell ref="U34:V34"/>
    <mergeCell ref="Q33:R33"/>
    <mergeCell ref="AG33:AI33"/>
    <mergeCell ref="AG34:AI34"/>
    <mergeCell ref="AG28:AI28"/>
    <mergeCell ref="AJ28:AK28"/>
    <mergeCell ref="AD34:AF34"/>
    <mergeCell ref="AD33:AF33"/>
    <mergeCell ref="AD30:AF30"/>
    <mergeCell ref="AD29:AF29"/>
    <mergeCell ref="AG29:AI29"/>
    <mergeCell ref="AJ29:AK29"/>
    <mergeCell ref="AN28:AO28"/>
    <mergeCell ref="AA33:AB33"/>
    <mergeCell ref="AA32:AB32"/>
    <mergeCell ref="Y32:Z32"/>
    <mergeCell ref="AG32:AI32"/>
    <mergeCell ref="AJ25:BC25"/>
    <mergeCell ref="AJ26:AK26"/>
    <mergeCell ref="AL26:AM26"/>
    <mergeCell ref="AN26:AO26"/>
    <mergeCell ref="BB26:BC26"/>
    <mergeCell ref="AJ27:BC27"/>
    <mergeCell ref="AA26:AB26"/>
    <mergeCell ref="AD28:AF28"/>
    <mergeCell ref="AD32:AF32"/>
    <mergeCell ref="AD31:AF31"/>
    <mergeCell ref="AV29:AW29"/>
    <mergeCell ref="AX29:AY29"/>
    <mergeCell ref="AZ29:BA29"/>
    <mergeCell ref="BB29:BC29"/>
    <mergeCell ref="AL29:AM29"/>
    <mergeCell ref="AN29:AO29"/>
    <mergeCell ref="AP29:AQ29"/>
    <mergeCell ref="AP26:AQ26"/>
    <mergeCell ref="AR26:AS26"/>
    <mergeCell ref="M33:N33"/>
    <mergeCell ref="O33:P33"/>
    <mergeCell ref="W33:X33"/>
    <mergeCell ref="Y33:Z33"/>
    <mergeCell ref="S33:T33"/>
    <mergeCell ref="U33:V33"/>
    <mergeCell ref="Y31:Z31"/>
    <mergeCell ref="W28:X28"/>
    <mergeCell ref="S26:T26"/>
    <mergeCell ref="U26:V26"/>
    <mergeCell ref="W26:X26"/>
    <mergeCell ref="Y26:Z26"/>
    <mergeCell ref="I27:AB27"/>
    <mergeCell ref="K31:L31"/>
    <mergeCell ref="M31:N31"/>
    <mergeCell ref="C30:E30"/>
    <mergeCell ref="F30:H30"/>
    <mergeCell ref="I30:J30"/>
    <mergeCell ref="K30:L30"/>
    <mergeCell ref="K32:L32"/>
    <mergeCell ref="U31:V31"/>
    <mergeCell ref="W31:X31"/>
    <mergeCell ref="M32:N32"/>
    <mergeCell ref="S32:T32"/>
    <mergeCell ref="U32:V32"/>
    <mergeCell ref="W32:X32"/>
    <mergeCell ref="O32:P32"/>
    <mergeCell ref="Q32:R32"/>
    <mergeCell ref="C33:E33"/>
    <mergeCell ref="F33:H33"/>
    <mergeCell ref="I33:J33"/>
    <mergeCell ref="K33:L33"/>
    <mergeCell ref="C32:E32"/>
    <mergeCell ref="F32:H32"/>
    <mergeCell ref="I32:J32"/>
    <mergeCell ref="Y29:Z29"/>
    <mergeCell ref="AA31:AB31"/>
    <mergeCell ref="O30:P30"/>
    <mergeCell ref="Q30:R30"/>
    <mergeCell ref="S30:T30"/>
    <mergeCell ref="U30:V30"/>
    <mergeCell ref="W30:X30"/>
    <mergeCell ref="Y30:Z30"/>
    <mergeCell ref="AA30:AB30"/>
    <mergeCell ref="O31:P31"/>
    <mergeCell ref="W29:X29"/>
    <mergeCell ref="C31:E31"/>
    <mergeCell ref="F31:H31"/>
    <mergeCell ref="Q31:R31"/>
    <mergeCell ref="S31:T31"/>
    <mergeCell ref="M30:N30"/>
    <mergeCell ref="I31:J31"/>
    <mergeCell ref="C28:E28"/>
    <mergeCell ref="F28:H28"/>
    <mergeCell ref="I28:J28"/>
    <mergeCell ref="K28:L28"/>
    <mergeCell ref="M28:N28"/>
    <mergeCell ref="AA29:AB29"/>
    <mergeCell ref="C29:E29"/>
    <mergeCell ref="F29:H29"/>
    <mergeCell ref="I29:J29"/>
    <mergeCell ref="K29:L29"/>
    <mergeCell ref="M29:N29"/>
    <mergeCell ref="O29:P29"/>
    <mergeCell ref="Q29:R29"/>
    <mergeCell ref="S29:T29"/>
    <mergeCell ref="U29:V29"/>
    <mergeCell ref="Y28:Z28"/>
    <mergeCell ref="AA28:AB28"/>
    <mergeCell ref="O28:P28"/>
    <mergeCell ref="Q28:R28"/>
    <mergeCell ref="S28:T28"/>
    <mergeCell ref="U28:V28"/>
    <mergeCell ref="AD20:AF20"/>
    <mergeCell ref="AG20:AI20"/>
    <mergeCell ref="C25:E27"/>
    <mergeCell ref="F25:H27"/>
    <mergeCell ref="I25:AB25"/>
    <mergeCell ref="I26:J26"/>
    <mergeCell ref="K26:L26"/>
    <mergeCell ref="M26:N26"/>
    <mergeCell ref="O26:P26"/>
    <mergeCell ref="Q26:R26"/>
    <mergeCell ref="C22:E22"/>
    <mergeCell ref="F22:H22"/>
    <mergeCell ref="W22:X22"/>
    <mergeCell ref="Y22:Z22"/>
    <mergeCell ref="AA22:AB22"/>
    <mergeCell ref="F21:H21"/>
    <mergeCell ref="W21:X21"/>
    <mergeCell ref="S21:T21"/>
    <mergeCell ref="U21:V21"/>
    <mergeCell ref="I21:J21"/>
    <mergeCell ref="AD25:AF27"/>
    <mergeCell ref="AG25:AI27"/>
    <mergeCell ref="C20:E20"/>
    <mergeCell ref="AV21:AW21"/>
    <mergeCell ref="AP21:AQ21"/>
    <mergeCell ref="AX20:AY20"/>
    <mergeCell ref="AZ20:BA20"/>
    <mergeCell ref="AP20:AQ20"/>
    <mergeCell ref="AZ21:BA21"/>
    <mergeCell ref="AT20:AU20"/>
    <mergeCell ref="AV20:AW20"/>
    <mergeCell ref="AR21:AS21"/>
    <mergeCell ref="BB20:BC20"/>
    <mergeCell ref="AD21:AF21"/>
    <mergeCell ref="AG21:AI21"/>
    <mergeCell ref="AJ21:AK21"/>
    <mergeCell ref="AL21:AM21"/>
    <mergeCell ref="M19:N19"/>
    <mergeCell ref="AA19:AB19"/>
    <mergeCell ref="C24:AB24"/>
    <mergeCell ref="AD24:BC24"/>
    <mergeCell ref="AP22:AQ22"/>
    <mergeCell ref="AR22:AS22"/>
    <mergeCell ref="AT22:AU22"/>
    <mergeCell ref="AV22:AW22"/>
    <mergeCell ref="AX22:AY22"/>
    <mergeCell ref="AD22:AF22"/>
    <mergeCell ref="AJ20:AK20"/>
    <mergeCell ref="AX21:AY21"/>
    <mergeCell ref="AZ22:BA22"/>
    <mergeCell ref="BB22:BC22"/>
    <mergeCell ref="AL22:AM22"/>
    <mergeCell ref="AN22:AO22"/>
    <mergeCell ref="AG22:AI22"/>
    <mergeCell ref="AJ22:AK22"/>
    <mergeCell ref="C19:E19"/>
    <mergeCell ref="I16:AB16"/>
    <mergeCell ref="AA17:AB17"/>
    <mergeCell ref="I18:AB18"/>
    <mergeCell ref="AV17:AW17"/>
    <mergeCell ref="AX17:AY17"/>
    <mergeCell ref="AJ17:AK17"/>
    <mergeCell ref="AN17:AO17"/>
    <mergeCell ref="W17:X17"/>
    <mergeCell ref="Y17:Z17"/>
    <mergeCell ref="K17:L17"/>
    <mergeCell ref="M17:N17"/>
    <mergeCell ref="B1:BD1"/>
    <mergeCell ref="C16:E18"/>
    <mergeCell ref="AZ17:BA17"/>
    <mergeCell ref="I17:J17"/>
    <mergeCell ref="O17:P17"/>
    <mergeCell ref="Q17:R17"/>
    <mergeCell ref="AN21:AO21"/>
    <mergeCell ref="AT21:AU21"/>
    <mergeCell ref="AP17:AQ17"/>
    <mergeCell ref="AR17:AS17"/>
    <mergeCell ref="AT17:AU17"/>
    <mergeCell ref="AR19:AS19"/>
    <mergeCell ref="AT19:AU19"/>
    <mergeCell ref="AN20:AO20"/>
    <mergeCell ref="BB19:BC19"/>
    <mergeCell ref="AV19:AW19"/>
    <mergeCell ref="Y21:Z21"/>
    <mergeCell ref="AA21:AB21"/>
    <mergeCell ref="W19:X19"/>
    <mergeCell ref="Y19:Z19"/>
    <mergeCell ref="AL17:AM17"/>
    <mergeCell ref="S20:T20"/>
    <mergeCell ref="W20:X20"/>
    <mergeCell ref="BB21:BC21"/>
    <mergeCell ref="I19:J19"/>
    <mergeCell ref="K19:L19"/>
    <mergeCell ref="F19:H19"/>
    <mergeCell ref="F20:H20"/>
    <mergeCell ref="C21:E21"/>
    <mergeCell ref="I20:J20"/>
    <mergeCell ref="BB17:BC17"/>
    <mergeCell ref="AJ18:BC18"/>
    <mergeCell ref="AD19:AF19"/>
    <mergeCell ref="AL19:AM19"/>
    <mergeCell ref="AL20:AM20"/>
    <mergeCell ref="Y20:Z20"/>
    <mergeCell ref="AD16:AF18"/>
    <mergeCell ref="AG16:AI18"/>
    <mergeCell ref="AJ16:BC16"/>
    <mergeCell ref="AA20:AB20"/>
    <mergeCell ref="AN19:AO19"/>
    <mergeCell ref="AP19:AQ19"/>
    <mergeCell ref="AX19:AY19"/>
    <mergeCell ref="AZ19:BA19"/>
    <mergeCell ref="AR20:AS20"/>
    <mergeCell ref="AG19:AI19"/>
    <mergeCell ref="AJ19:AK19"/>
    <mergeCell ref="F16:H18"/>
    <mergeCell ref="C15:AB15"/>
    <mergeCell ref="AD15:BC15"/>
    <mergeCell ref="Q22:R22"/>
    <mergeCell ref="Q21:R21"/>
    <mergeCell ref="I22:J22"/>
    <mergeCell ref="K22:L22"/>
    <mergeCell ref="M22:N22"/>
    <mergeCell ref="O22:P22"/>
    <mergeCell ref="K21:L21"/>
    <mergeCell ref="S22:T22"/>
    <mergeCell ref="Q20:R20"/>
    <mergeCell ref="M21:N21"/>
    <mergeCell ref="O21:P21"/>
    <mergeCell ref="S17:T17"/>
    <mergeCell ref="U17:V17"/>
    <mergeCell ref="M20:N20"/>
    <mergeCell ref="O20:P20"/>
    <mergeCell ref="Q19:R19"/>
    <mergeCell ref="S19:T19"/>
    <mergeCell ref="U19:V19"/>
    <mergeCell ref="O19:P19"/>
    <mergeCell ref="U22:V22"/>
    <mergeCell ref="U20:V20"/>
    <mergeCell ref="K20:L20"/>
    <mergeCell ref="AF10:AH10"/>
    <mergeCell ref="AB3:AF3"/>
    <mergeCell ref="N4:R4"/>
    <mergeCell ref="AB4:AF4"/>
    <mergeCell ref="N5:R5"/>
    <mergeCell ref="V5:X5"/>
    <mergeCell ref="AB6:AF6"/>
    <mergeCell ref="S10:U10"/>
    <mergeCell ref="Z10:AB10"/>
    <mergeCell ref="AC10:AD10"/>
  </mergeCells>
  <phoneticPr fontId="102" type="noConversion"/>
  <hyperlinks>
    <hyperlink ref="AZ39:BC39" location="Automactico!A1" display="Voltar"/>
  </hyperlinks>
  <pageMargins left="0.25" right="0.25" top="0.75" bottom="0.75" header="0.3" footer="0.3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3074" r:id="rId4" name="OptionButton2">
          <controlPr autoLine="0" linkedCell="C8" r:id="rId5">
            <anchor moveWithCells="1">
              <from>
                <xdr:col>2</xdr:col>
                <xdr:colOff>9525</xdr:colOff>
                <xdr:row>9</xdr:row>
                <xdr:rowOff>0</xdr:rowOff>
              </from>
              <to>
                <xdr:col>5</xdr:col>
                <xdr:colOff>28575</xdr:colOff>
                <xdr:row>10</xdr:row>
                <xdr:rowOff>28575</xdr:rowOff>
              </to>
            </anchor>
          </controlPr>
        </control>
      </mc:Choice>
      <mc:Fallback>
        <control shapeId="3074" r:id="rId4" name="OptionButton2"/>
      </mc:Fallback>
    </mc:AlternateContent>
    <mc:AlternateContent xmlns:mc="http://schemas.openxmlformats.org/markup-compatibility/2006">
      <mc:Choice Requires="x14">
        <control shapeId="3073" r:id="rId6" name="OptionButton1">
          <controlPr autoLine="0" r:id="rId7">
            <anchor moveWithCells="1">
              <from>
                <xdr:col>5</xdr:col>
                <xdr:colOff>19050</xdr:colOff>
                <xdr:row>9</xdr:row>
                <xdr:rowOff>0</xdr:rowOff>
              </from>
              <to>
                <xdr:col>8</xdr:col>
                <xdr:colOff>38100</xdr:colOff>
                <xdr:row>10</xdr:row>
                <xdr:rowOff>28575</xdr:rowOff>
              </to>
            </anchor>
          </controlPr>
        </control>
      </mc:Choice>
      <mc:Fallback>
        <control shapeId="3073" r:id="rId6" name="OptionButton1"/>
      </mc:Fallback>
    </mc:AlternateContent>
    <mc:AlternateContent xmlns:mc="http://schemas.openxmlformats.org/markup-compatibility/2006">
      <mc:Choice Requires="x14">
        <control shapeId="3075" r:id="rId8" name="Check Box 3">
          <controlPr defaultSize="0" autoFill="0" autoLine="0" autoPict="0">
            <anchor moveWithCells="1">
              <from>
                <xdr:col>1</xdr:col>
                <xdr:colOff>19050</xdr:colOff>
                <xdr:row>8</xdr:row>
                <xdr:rowOff>171450</xdr:rowOff>
              </from>
              <to>
                <xdr:col>3</xdr:col>
                <xdr:colOff>95250</xdr:colOff>
                <xdr:row>10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076" r:id="rId9" name="Check Box 4">
          <controlPr defaultSize="0" autoFill="0" autoLine="0" autoPict="0">
            <anchor moveWithCells="1">
              <from>
                <xdr:col>4</xdr:col>
                <xdr:colOff>152400</xdr:colOff>
                <xdr:row>8</xdr:row>
                <xdr:rowOff>171450</xdr:rowOff>
              </from>
              <to>
                <xdr:col>6</xdr:col>
                <xdr:colOff>85725</xdr:colOff>
                <xdr:row>10</xdr:row>
                <xdr:rowOff>28575</xdr:rowOff>
              </to>
            </anchor>
          </controlPr>
        </control>
      </mc:Choice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tabColor theme="3" tint="0.59999389629810485"/>
  </sheetPr>
  <dimension ref="A1:AL49"/>
  <sheetViews>
    <sheetView zoomScaleNormal="100" workbookViewId="0">
      <selection activeCell="K17" sqref="K17:M17"/>
    </sheetView>
  </sheetViews>
  <sheetFormatPr defaultColWidth="9.140625" defaultRowHeight="15" x14ac:dyDescent="0.25"/>
  <cols>
    <col min="1" max="1" width="0.85546875" style="1" customWidth="1"/>
    <col min="2" max="37" width="2.7109375" style="1" customWidth="1"/>
    <col min="38" max="38" width="0.85546875" style="1" customWidth="1"/>
    <col min="39" max="16384" width="9.140625" style="1"/>
  </cols>
  <sheetData>
    <row r="1" spans="1:38" ht="18.75" x14ac:dyDescent="0.3">
      <c r="A1" s="89"/>
      <c r="B1" s="588" t="s">
        <v>136</v>
      </c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588"/>
      <c r="X1" s="588"/>
      <c r="Y1" s="588"/>
      <c r="Z1" s="588"/>
      <c r="AA1" s="588"/>
      <c r="AB1" s="588"/>
      <c r="AC1" s="588"/>
      <c r="AD1" s="588"/>
      <c r="AE1" s="588"/>
      <c r="AF1" s="588"/>
      <c r="AG1" s="588"/>
      <c r="AH1" s="588"/>
      <c r="AI1" s="588"/>
      <c r="AJ1" s="588"/>
      <c r="AK1" s="588"/>
      <c r="AL1" s="89"/>
    </row>
    <row r="2" spans="1:38" ht="6" customHeight="1" x14ac:dyDescent="0.25"/>
    <row r="3" spans="1:38" x14ac:dyDescent="0.25">
      <c r="B3" s="22" t="s">
        <v>135</v>
      </c>
      <c r="C3" s="22"/>
      <c r="D3" s="22"/>
      <c r="E3" s="22"/>
      <c r="F3" s="22"/>
      <c r="G3" s="22"/>
      <c r="H3" s="22"/>
      <c r="I3" s="22"/>
      <c r="AA3" s="7"/>
      <c r="AB3" s="7"/>
      <c r="AC3" s="7"/>
    </row>
    <row r="4" spans="1:38" ht="15" customHeight="1" thickBot="1" x14ac:dyDescent="0.4">
      <c r="L4" s="589" t="s">
        <v>80</v>
      </c>
      <c r="M4" s="589"/>
      <c r="N4" s="589"/>
      <c r="P4" s="439" t="s">
        <v>81</v>
      </c>
      <c r="Q4" s="439"/>
      <c r="R4" s="439"/>
      <c r="S4" s="439"/>
      <c r="U4" s="439" t="s">
        <v>16</v>
      </c>
      <c r="V4" s="439"/>
      <c r="W4" s="439"/>
      <c r="AA4" s="439" t="s">
        <v>131</v>
      </c>
      <c r="AB4" s="439"/>
      <c r="AC4" s="439"/>
    </row>
    <row r="5" spans="1:38" x14ac:dyDescent="0.25">
      <c r="B5" s="119" t="s">
        <v>130</v>
      </c>
      <c r="K5" s="593" t="s">
        <v>134</v>
      </c>
      <c r="L5" s="593"/>
      <c r="M5" s="593"/>
      <c r="N5" s="593"/>
      <c r="O5" s="1" t="s">
        <v>3</v>
      </c>
      <c r="P5" s="594">
        <v>15</v>
      </c>
      <c r="Q5" s="595"/>
      <c r="R5" s="595"/>
      <c r="S5" s="596"/>
      <c r="T5" s="86" t="s">
        <v>3</v>
      </c>
      <c r="U5" s="594">
        <v>30</v>
      </c>
      <c r="V5" s="595"/>
      <c r="W5" s="596"/>
      <c r="X5" s="1" t="s">
        <v>82</v>
      </c>
      <c r="Y5" s="1" t="s">
        <v>83</v>
      </c>
      <c r="Z5" s="1" t="s">
        <v>126</v>
      </c>
      <c r="AA5" s="594">
        <v>6</v>
      </c>
      <c r="AB5" s="595"/>
      <c r="AC5" s="596"/>
      <c r="AD5" s="542" t="s">
        <v>128</v>
      </c>
      <c r="AE5" s="597"/>
      <c r="AF5" s="590">
        <f>Automactico!AP63</f>
        <v>0</v>
      </c>
      <c r="AG5" s="591"/>
      <c r="AH5" s="591"/>
      <c r="AI5" s="592"/>
      <c r="AJ5" s="1" t="s">
        <v>84</v>
      </c>
    </row>
    <row r="6" spans="1:38" ht="3.75" customHeight="1" thickBot="1" x14ac:dyDescent="0.3"/>
    <row r="7" spans="1:38" x14ac:dyDescent="0.25">
      <c r="B7" s="119" t="s">
        <v>129</v>
      </c>
      <c r="K7" s="593" t="s">
        <v>133</v>
      </c>
      <c r="L7" s="593"/>
      <c r="M7" s="593"/>
      <c r="N7" s="593"/>
      <c r="O7" s="1" t="s">
        <v>3</v>
      </c>
      <c r="P7" s="418">
        <f>Automactico!AQ60</f>
        <v>0</v>
      </c>
      <c r="Q7" s="419"/>
      <c r="R7" s="419"/>
      <c r="S7" s="420"/>
      <c r="T7" s="86" t="s">
        <v>3</v>
      </c>
      <c r="U7" s="418">
        <f>Automactico!AQ61</f>
        <v>0</v>
      </c>
      <c r="V7" s="419"/>
      <c r="W7" s="420"/>
      <c r="X7" s="1" t="s">
        <v>82</v>
      </c>
      <c r="Y7" s="1" t="s">
        <v>83</v>
      </c>
      <c r="Z7" s="1" t="s">
        <v>126</v>
      </c>
      <c r="AA7" s="418">
        <f>Automactico!AQ62</f>
        <v>0</v>
      </c>
      <c r="AB7" s="419"/>
      <c r="AC7" s="420"/>
      <c r="AD7" s="542" t="s">
        <v>128</v>
      </c>
      <c r="AE7" s="597"/>
      <c r="AF7" s="590">
        <f>Automactico!AQ63</f>
        <v>0</v>
      </c>
      <c r="AG7" s="591"/>
      <c r="AH7" s="591"/>
      <c r="AI7" s="592"/>
      <c r="AJ7" s="1" t="s">
        <v>84</v>
      </c>
    </row>
    <row r="8" spans="1:38" ht="19.5" customHeight="1" x14ac:dyDescent="0.25"/>
    <row r="9" spans="1:38" x14ac:dyDescent="0.25">
      <c r="B9" s="125" t="s">
        <v>132</v>
      </c>
      <c r="C9" s="125"/>
      <c r="D9" s="125"/>
      <c r="E9" s="22"/>
      <c r="F9" s="22"/>
      <c r="G9" s="22"/>
      <c r="H9" s="22"/>
      <c r="I9" s="22"/>
    </row>
    <row r="10" spans="1:38" ht="15" customHeight="1" thickBot="1" x14ac:dyDescent="0.4">
      <c r="L10" s="589" t="s">
        <v>80</v>
      </c>
      <c r="M10" s="589"/>
      <c r="N10" s="589"/>
      <c r="P10" s="439" t="s">
        <v>81</v>
      </c>
      <c r="Q10" s="439"/>
      <c r="R10" s="439"/>
      <c r="S10" s="439"/>
      <c r="U10" s="439" t="s">
        <v>16</v>
      </c>
      <c r="V10" s="439"/>
      <c r="W10" s="439"/>
      <c r="AA10" s="439" t="s">
        <v>131</v>
      </c>
      <c r="AB10" s="439"/>
      <c r="AC10" s="439"/>
    </row>
    <row r="11" spans="1:38" x14ac:dyDescent="0.25">
      <c r="B11" s="119" t="s">
        <v>130</v>
      </c>
      <c r="K11" s="593" t="s">
        <v>85</v>
      </c>
      <c r="L11" s="593"/>
      <c r="M11" s="593"/>
      <c r="N11" s="593"/>
      <c r="O11" s="1" t="s">
        <v>3</v>
      </c>
      <c r="P11" s="594">
        <v>20</v>
      </c>
      <c r="Q11" s="595"/>
      <c r="R11" s="595"/>
      <c r="S11" s="596"/>
      <c r="T11" s="86" t="s">
        <v>3</v>
      </c>
      <c r="U11" s="594">
        <v>96</v>
      </c>
      <c r="V11" s="595"/>
      <c r="W11" s="596"/>
      <c r="X11" s="1" t="s">
        <v>82</v>
      </c>
      <c r="Y11" s="1" t="s">
        <v>83</v>
      </c>
      <c r="Z11" s="1" t="s">
        <v>126</v>
      </c>
      <c r="AA11" s="594">
        <v>35</v>
      </c>
      <c r="AB11" s="595"/>
      <c r="AC11" s="596"/>
      <c r="AD11" s="542" t="s">
        <v>128</v>
      </c>
      <c r="AE11" s="597"/>
      <c r="AF11" s="590">
        <f>Automactico!AR63</f>
        <v>1.3028849999999998</v>
      </c>
      <c r="AG11" s="591"/>
      <c r="AH11" s="591"/>
      <c r="AI11" s="592"/>
      <c r="AJ11" s="1" t="s">
        <v>84</v>
      </c>
    </row>
    <row r="12" spans="1:38" ht="15.75" thickBot="1" x14ac:dyDescent="0.3"/>
    <row r="13" spans="1:38" x14ac:dyDescent="0.25">
      <c r="B13" s="119" t="s">
        <v>129</v>
      </c>
      <c r="K13" s="593" t="s">
        <v>86</v>
      </c>
      <c r="L13" s="593"/>
      <c r="M13" s="593"/>
      <c r="N13" s="593"/>
      <c r="O13" s="1" t="s">
        <v>3</v>
      </c>
      <c r="P13" s="418">
        <f>Automactico!AS60</f>
        <v>0</v>
      </c>
      <c r="Q13" s="419"/>
      <c r="R13" s="419"/>
      <c r="S13" s="420"/>
      <c r="T13" s="86" t="s">
        <v>3</v>
      </c>
      <c r="U13" s="418">
        <f>Automactico!AS61</f>
        <v>0</v>
      </c>
      <c r="V13" s="419"/>
      <c r="W13" s="420"/>
      <c r="X13" s="1" t="s">
        <v>82</v>
      </c>
      <c r="Y13" s="1" t="s">
        <v>83</v>
      </c>
      <c r="Z13" s="1" t="s">
        <v>126</v>
      </c>
      <c r="AA13" s="418">
        <f>Automactico!AS62</f>
        <v>0</v>
      </c>
      <c r="AB13" s="419"/>
      <c r="AC13" s="420"/>
      <c r="AD13" s="542" t="s">
        <v>128</v>
      </c>
      <c r="AE13" s="597"/>
      <c r="AF13" s="590">
        <f>Automactico!AS63</f>
        <v>0</v>
      </c>
      <c r="AG13" s="591"/>
      <c r="AH13" s="591"/>
      <c r="AI13" s="592"/>
      <c r="AJ13" s="1" t="s">
        <v>84</v>
      </c>
    </row>
    <row r="15" spans="1:38" ht="15.75" x14ac:dyDescent="0.25">
      <c r="B15" s="598" t="s">
        <v>127</v>
      </c>
      <c r="C15" s="598"/>
      <c r="D15" s="598"/>
      <c r="E15" s="598"/>
      <c r="F15" s="22"/>
      <c r="G15" s="22"/>
      <c r="H15" s="22"/>
      <c r="I15" s="22"/>
    </row>
    <row r="16" spans="1:38" ht="16.5" thickBot="1" x14ac:dyDescent="0.3">
      <c r="W16" s="599" t="s">
        <v>127</v>
      </c>
      <c r="X16" s="599"/>
      <c r="Y16" s="599"/>
      <c r="Z16" s="599"/>
    </row>
    <row r="17" spans="1:38" ht="18.75" x14ac:dyDescent="0.3">
      <c r="J17" s="124" t="s">
        <v>126</v>
      </c>
      <c r="K17" s="600">
        <f>SUM(AF5:AI13)</f>
        <v>1.3028849999999998</v>
      </c>
      <c r="L17" s="601"/>
      <c r="M17" s="602"/>
      <c r="N17" s="123" t="s">
        <v>19</v>
      </c>
      <c r="O17" s="452">
        <v>100</v>
      </c>
      <c r="P17" s="452"/>
      <c r="Q17" s="452"/>
      <c r="R17" s="122" t="s">
        <v>82</v>
      </c>
      <c r="S17" s="1" t="s">
        <v>125</v>
      </c>
      <c r="U17" s="118" t="s">
        <v>4</v>
      </c>
      <c r="V17" s="603">
        <f>Automactico!T67</f>
        <v>5.6647173913043471E-3</v>
      </c>
      <c r="W17" s="604"/>
      <c r="X17" s="605"/>
      <c r="Y17" s="121"/>
      <c r="Z17" s="121"/>
    </row>
    <row r="18" spans="1:38" ht="21" customHeight="1" x14ac:dyDescent="0.25">
      <c r="R18" s="7"/>
    </row>
    <row r="19" spans="1:38" ht="15.75" x14ac:dyDescent="0.25">
      <c r="A19" s="120"/>
      <c r="B19" s="609" t="s">
        <v>124</v>
      </c>
      <c r="C19" s="609"/>
      <c r="D19" s="609"/>
      <c r="E19" s="609"/>
      <c r="F19" s="609"/>
      <c r="G19" s="609"/>
      <c r="H19" s="609"/>
      <c r="I19" s="609"/>
      <c r="J19" s="609"/>
      <c r="K19" s="609"/>
      <c r="L19" s="609"/>
      <c r="M19" s="609"/>
      <c r="N19" s="609"/>
      <c r="O19" s="609"/>
      <c r="P19" s="609"/>
      <c r="Q19" s="609"/>
      <c r="R19" s="609"/>
      <c r="S19" s="609"/>
      <c r="T19" s="609"/>
      <c r="U19" s="609"/>
      <c r="V19" s="609"/>
      <c r="W19" s="609"/>
      <c r="X19" s="609"/>
      <c r="Y19" s="609"/>
      <c r="Z19" s="609"/>
      <c r="AA19" s="609"/>
      <c r="AB19" s="609"/>
      <c r="AC19" s="609"/>
      <c r="AD19" s="609"/>
      <c r="AE19" s="609"/>
      <c r="AF19" s="609"/>
      <c r="AG19" s="609"/>
      <c r="AH19" s="609"/>
      <c r="AI19" s="609"/>
      <c r="AJ19" s="609"/>
      <c r="AK19" s="609"/>
      <c r="AL19" s="120"/>
    </row>
    <row r="20" spans="1:38" ht="6" customHeight="1" x14ac:dyDescent="0.25"/>
    <row r="21" spans="1:38" x14ac:dyDescent="0.25">
      <c r="N21" s="593"/>
      <c r="O21" s="593"/>
      <c r="P21" s="610">
        <f>Automactico!Z71</f>
        <v>0.01</v>
      </c>
      <c r="Q21" s="610"/>
    </row>
    <row r="22" spans="1:38" x14ac:dyDescent="0.25">
      <c r="B22" s="7" t="s">
        <v>236</v>
      </c>
      <c r="C22" s="7"/>
      <c r="D22" s="7"/>
      <c r="E22" s="7"/>
      <c r="F22" s="7"/>
      <c r="G22" s="7"/>
      <c r="H22" s="7"/>
      <c r="I22" s="7"/>
      <c r="J22" s="7"/>
      <c r="N22" s="593" t="s">
        <v>123</v>
      </c>
      <c r="O22" s="593"/>
      <c r="P22" s="606">
        <v>5.0000000000000001E-3</v>
      </c>
      <c r="Q22" s="606"/>
    </row>
    <row r="23" spans="1:38" ht="3.75" customHeight="1" x14ac:dyDescent="0.25">
      <c r="B23" s="7"/>
      <c r="C23" s="7"/>
      <c r="D23" s="7"/>
      <c r="E23" s="7"/>
      <c r="F23" s="7"/>
      <c r="G23" s="7"/>
      <c r="H23" s="7"/>
      <c r="I23" s="7"/>
      <c r="J23" s="7"/>
    </row>
    <row r="24" spans="1:38" x14ac:dyDescent="0.25">
      <c r="B24" s="7" t="s">
        <v>181</v>
      </c>
      <c r="C24" s="7"/>
      <c r="D24" s="7"/>
      <c r="E24" s="7"/>
      <c r="F24" s="7"/>
      <c r="G24" s="7"/>
      <c r="H24" s="7"/>
      <c r="I24" s="7"/>
      <c r="J24" s="7"/>
      <c r="N24" s="593" t="s">
        <v>123</v>
      </c>
      <c r="O24" s="593"/>
      <c r="P24" s="593">
        <v>0.01</v>
      </c>
      <c r="Q24" s="593"/>
    </row>
    <row r="25" spans="1:38" ht="3.75" customHeight="1" thickBot="1" x14ac:dyDescent="0.3">
      <c r="B25" s="7"/>
      <c r="C25" s="7"/>
      <c r="D25" s="7"/>
      <c r="E25" s="7"/>
      <c r="F25" s="7"/>
      <c r="G25" s="7"/>
      <c r="H25" s="7"/>
      <c r="I25" s="7"/>
      <c r="J25" s="7"/>
    </row>
    <row r="26" spans="1:38" x14ac:dyDescent="0.25">
      <c r="B26" s="7" t="s">
        <v>182</v>
      </c>
      <c r="C26" s="7"/>
      <c r="D26" s="7"/>
      <c r="E26" s="7"/>
      <c r="F26" s="7"/>
      <c r="G26" s="7"/>
      <c r="H26" s="7"/>
      <c r="I26" s="7"/>
      <c r="J26" s="7"/>
      <c r="N26" s="593" t="s">
        <v>123</v>
      </c>
      <c r="O26" s="593"/>
      <c r="P26" s="606">
        <v>1.4999999999999999E-2</v>
      </c>
      <c r="Q26" s="606"/>
      <c r="S26" s="593" t="s">
        <v>237</v>
      </c>
      <c r="T26" s="593"/>
      <c r="U26" s="593"/>
      <c r="V26" s="440">
        <f>P21*230</f>
        <v>2.3000000000000003</v>
      </c>
      <c r="W26" s="607"/>
      <c r="X26" s="608"/>
      <c r="Y26" s="1" t="s">
        <v>84</v>
      </c>
    </row>
    <row r="27" spans="1:38" ht="3.75" customHeight="1" x14ac:dyDescent="0.25">
      <c r="B27" s="7"/>
      <c r="C27" s="7"/>
      <c r="D27" s="7"/>
      <c r="E27" s="7"/>
      <c r="F27" s="7"/>
      <c r="G27" s="7"/>
      <c r="H27" s="7"/>
      <c r="I27" s="7"/>
      <c r="J27" s="7"/>
    </row>
    <row r="28" spans="1:38" x14ac:dyDescent="0.25">
      <c r="B28" s="7" t="s">
        <v>183</v>
      </c>
      <c r="C28" s="7"/>
      <c r="D28" s="7"/>
      <c r="E28" s="7"/>
      <c r="F28" s="7"/>
      <c r="G28" s="7"/>
      <c r="H28" s="7"/>
      <c r="I28" s="7"/>
      <c r="J28" s="7"/>
      <c r="N28" s="593" t="s">
        <v>123</v>
      </c>
      <c r="O28" s="593"/>
      <c r="P28" s="593">
        <v>0.03</v>
      </c>
      <c r="Q28" s="593"/>
    </row>
    <row r="29" spans="1:38" ht="3.75" customHeight="1" x14ac:dyDescent="0.25">
      <c r="B29" s="7"/>
      <c r="C29" s="7"/>
      <c r="D29" s="7"/>
      <c r="E29" s="7"/>
      <c r="F29" s="7"/>
      <c r="G29" s="7"/>
      <c r="H29" s="7"/>
      <c r="I29" s="7"/>
      <c r="J29" s="7"/>
    </row>
    <row r="30" spans="1:38" x14ac:dyDescent="0.25">
      <c r="B30" s="7" t="s">
        <v>184</v>
      </c>
      <c r="C30" s="7"/>
      <c r="D30" s="7"/>
      <c r="E30" s="7"/>
      <c r="F30" s="7"/>
      <c r="G30" s="7"/>
      <c r="H30" s="7"/>
      <c r="I30" s="7"/>
      <c r="J30" s="7"/>
      <c r="N30" s="593" t="s">
        <v>123</v>
      </c>
      <c r="O30" s="593"/>
      <c r="P30" s="593">
        <v>0.05</v>
      </c>
      <c r="Q30" s="593"/>
    </row>
    <row r="32" spans="1:38" x14ac:dyDescent="0.25">
      <c r="B32" s="22" t="s">
        <v>122</v>
      </c>
      <c r="C32" s="22"/>
      <c r="D32" s="22"/>
      <c r="E32" s="22"/>
      <c r="F32" s="22"/>
      <c r="G32" s="22"/>
      <c r="H32" s="22"/>
      <c r="I32" s="22"/>
    </row>
    <row r="33" spans="2:29" ht="15" customHeight="1" thickBot="1" x14ac:dyDescent="0.4">
      <c r="K33" s="439" t="s">
        <v>16</v>
      </c>
      <c r="L33" s="439"/>
      <c r="M33" s="439"/>
      <c r="O33" s="439" t="s">
        <v>81</v>
      </c>
      <c r="P33" s="439"/>
      <c r="Q33" s="439"/>
      <c r="R33" s="439"/>
    </row>
    <row r="34" spans="2:29" ht="15.75" x14ac:dyDescent="0.25">
      <c r="B34" s="119"/>
      <c r="C34" s="593" t="s">
        <v>121</v>
      </c>
      <c r="D34" s="593"/>
      <c r="E34" s="593"/>
      <c r="F34" s="593"/>
      <c r="G34" s="593"/>
      <c r="H34" s="593"/>
      <c r="I34" s="593"/>
      <c r="J34" s="118" t="s">
        <v>119</v>
      </c>
      <c r="K34" s="418">
        <v>30</v>
      </c>
      <c r="L34" s="419"/>
      <c r="M34" s="420"/>
      <c r="N34" s="86" t="s">
        <v>3</v>
      </c>
      <c r="O34" s="418">
        <v>20</v>
      </c>
      <c r="P34" s="419"/>
      <c r="Q34" s="419"/>
      <c r="R34" s="420"/>
      <c r="S34" s="117" t="s">
        <v>118</v>
      </c>
      <c r="T34" s="34"/>
      <c r="U34" s="34" t="s">
        <v>19</v>
      </c>
      <c r="V34" s="440">
        <f>Automactico!AS75</f>
        <v>2.3000000000000003</v>
      </c>
      <c r="W34" s="607"/>
      <c r="X34" s="608"/>
      <c r="Y34" s="116" t="s">
        <v>117</v>
      </c>
      <c r="Z34" s="435">
        <f>Automactico!AP75</f>
        <v>19.826510869565215</v>
      </c>
      <c r="AA34" s="419"/>
      <c r="AB34" s="420"/>
      <c r="AC34" s="1" t="s">
        <v>116</v>
      </c>
    </row>
    <row r="35" spans="2:29" ht="3.75" customHeight="1" x14ac:dyDescent="0.25">
      <c r="N35" s="86"/>
    </row>
    <row r="36" spans="2:29" x14ac:dyDescent="0.25">
      <c r="B36" s="119"/>
      <c r="K36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7" spans="2:29" ht="4.5" customHeight="1" x14ac:dyDescent="0.25">
      <c r="N37" s="86"/>
    </row>
    <row r="38" spans="2:29" ht="15" customHeight="1" thickBot="1" x14ac:dyDescent="0.3">
      <c r="N38" s="86"/>
    </row>
    <row r="39" spans="2:29" ht="15.75" x14ac:dyDescent="0.25">
      <c r="C39" s="593" t="s">
        <v>120</v>
      </c>
      <c r="D39" s="593"/>
      <c r="E39" s="593"/>
      <c r="F39" s="593"/>
      <c r="G39" s="593"/>
      <c r="H39" s="593"/>
      <c r="I39" s="593"/>
      <c r="J39" s="118" t="s">
        <v>119</v>
      </c>
      <c r="K39" s="611" t="str">
        <f>Automactico!AP76</f>
        <v/>
      </c>
      <c r="L39" s="612"/>
      <c r="M39" s="613"/>
      <c r="N39" s="86" t="s">
        <v>3</v>
      </c>
      <c r="O39" s="454" t="str">
        <f>Automactico!AR76</f>
        <v/>
      </c>
      <c r="P39" s="455"/>
      <c r="Q39" s="455"/>
      <c r="R39" s="456"/>
      <c r="S39" s="117" t="s">
        <v>118</v>
      </c>
      <c r="T39" s="34">
        <v>27</v>
      </c>
      <c r="U39" s="34" t="s">
        <v>19</v>
      </c>
      <c r="V39" s="440" t="str">
        <f>Automactico!AS76</f>
        <v/>
      </c>
      <c r="W39" s="607"/>
      <c r="X39" s="608"/>
      <c r="Y39" s="116" t="s">
        <v>117</v>
      </c>
      <c r="Z39" s="611" t="str">
        <f>Automactico!AP76</f>
        <v/>
      </c>
      <c r="AA39" s="612"/>
      <c r="AB39" s="613"/>
      <c r="AC39" s="1" t="s">
        <v>116</v>
      </c>
    </row>
    <row r="40" spans="2:29" ht="3.75" customHeight="1" x14ac:dyDescent="0.25"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</row>
    <row r="44" spans="2:29" x14ac:dyDescent="0.25">
      <c r="C44" s="115" t="s">
        <v>93</v>
      </c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86"/>
    </row>
    <row r="45" spans="2:29" x14ac:dyDescent="0.25">
      <c r="C45" s="1" t="s">
        <v>94</v>
      </c>
      <c r="L45" s="34"/>
      <c r="M45" s="34"/>
      <c r="N45" s="34"/>
      <c r="O45" s="86"/>
      <c r="P45" s="34"/>
      <c r="Q45" s="34"/>
      <c r="R45" s="34"/>
      <c r="S45" s="34"/>
    </row>
    <row r="46" spans="2:29" x14ac:dyDescent="0.25">
      <c r="C46" s="113" t="s">
        <v>95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</row>
    <row r="49" spans="34:37" x14ac:dyDescent="0.25">
      <c r="AH49" s="465" t="s">
        <v>229</v>
      </c>
      <c r="AI49" s="466"/>
      <c r="AJ49" s="466"/>
      <c r="AK49" s="467"/>
    </row>
  </sheetData>
  <sheetProtection sheet="1" selectLockedCells="1"/>
  <mergeCells count="66">
    <mergeCell ref="AH49:AK49"/>
    <mergeCell ref="C39:I39"/>
    <mergeCell ref="K39:M39"/>
    <mergeCell ref="O39:R39"/>
    <mergeCell ref="V39:X39"/>
    <mergeCell ref="V34:X34"/>
    <mergeCell ref="Z34:AB34"/>
    <mergeCell ref="Z39:AB39"/>
    <mergeCell ref="K33:M33"/>
    <mergeCell ref="O33:R33"/>
    <mergeCell ref="K34:M34"/>
    <mergeCell ref="O34:R34"/>
    <mergeCell ref="C34:I34"/>
    <mergeCell ref="N28:O28"/>
    <mergeCell ref="P28:Q28"/>
    <mergeCell ref="N30:O30"/>
    <mergeCell ref="P30:Q30"/>
    <mergeCell ref="O17:Q17"/>
    <mergeCell ref="K17:M17"/>
    <mergeCell ref="V17:X17"/>
    <mergeCell ref="N26:O26"/>
    <mergeCell ref="P26:Q26"/>
    <mergeCell ref="S26:U26"/>
    <mergeCell ref="V26:X26"/>
    <mergeCell ref="N22:O22"/>
    <mergeCell ref="P22:Q22"/>
    <mergeCell ref="N24:O24"/>
    <mergeCell ref="N21:O21"/>
    <mergeCell ref="B19:AK19"/>
    <mergeCell ref="P21:Q21"/>
    <mergeCell ref="P24:Q24"/>
    <mergeCell ref="B15:E15"/>
    <mergeCell ref="W16:Z16"/>
    <mergeCell ref="K13:N13"/>
    <mergeCell ref="P13:S13"/>
    <mergeCell ref="U13:W13"/>
    <mergeCell ref="L10:N10"/>
    <mergeCell ref="P10:S10"/>
    <mergeCell ref="U10:W10"/>
    <mergeCell ref="AA10:AC10"/>
    <mergeCell ref="K11:N11"/>
    <mergeCell ref="P11:S11"/>
    <mergeCell ref="U11:W11"/>
    <mergeCell ref="AA11:AC11"/>
    <mergeCell ref="AD13:AE13"/>
    <mergeCell ref="AA7:AC7"/>
    <mergeCell ref="AD7:AE7"/>
    <mergeCell ref="AA13:AC13"/>
    <mergeCell ref="AF13:AI13"/>
    <mergeCell ref="AD11:AE11"/>
    <mergeCell ref="AF11:AI11"/>
    <mergeCell ref="AF5:AI5"/>
    <mergeCell ref="AF7:AI7"/>
    <mergeCell ref="K5:N5"/>
    <mergeCell ref="P5:S5"/>
    <mergeCell ref="AA5:AC5"/>
    <mergeCell ref="U5:W5"/>
    <mergeCell ref="AD5:AE5"/>
    <mergeCell ref="K7:N7"/>
    <mergeCell ref="P7:S7"/>
    <mergeCell ref="U7:W7"/>
    <mergeCell ref="B1:AK1"/>
    <mergeCell ref="L4:N4"/>
    <mergeCell ref="P4:S4"/>
    <mergeCell ref="U4:W4"/>
    <mergeCell ref="AA4:AC4"/>
  </mergeCells>
  <phoneticPr fontId="102" type="noConversion"/>
  <conditionalFormatting sqref="K34:M34 O34:R34 Z34:AB34 P5:S5 U5:W5 AA5:AC5 AA7:AC7 U7:W7 P7:S7 P11:S11 U11:W11 AA11:AC11 AA13:AC13 U13:W13 P13:S13 AF5:AI5 AF7:AI7 AF11:AI11 AF13:AI13">
    <cfRule type="cellIs" dxfId="3" priority="5" stopIfTrue="1" operator="greaterThan">
      <formula>0</formula>
    </cfRule>
  </conditionalFormatting>
  <conditionalFormatting sqref="P22:Q30">
    <cfRule type="cellIs" dxfId="2" priority="2" stopIfTrue="1" operator="equal">
      <formula>$P$21</formula>
    </cfRule>
  </conditionalFormatting>
  <conditionalFormatting sqref="K17:M17">
    <cfRule type="cellIs" dxfId="1" priority="1" stopIfTrue="1" operator="greaterThan">
      <formula>0</formula>
    </cfRule>
  </conditionalFormatting>
  <hyperlinks>
    <hyperlink ref="AH49:AK49" location="Automactico!A1" display="Voltar"/>
  </hyperlinks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tabColor rgb="FF7030A0"/>
  </sheetPr>
  <dimension ref="A1:AL51"/>
  <sheetViews>
    <sheetView zoomScaleNormal="100" workbookViewId="0">
      <selection activeCell="AH51" sqref="AH51:AK51"/>
    </sheetView>
  </sheetViews>
  <sheetFormatPr defaultColWidth="9.140625" defaultRowHeight="15" x14ac:dyDescent="0.25"/>
  <cols>
    <col min="1" max="1" width="0.85546875" style="1" customWidth="1"/>
    <col min="2" max="37" width="2.7109375" style="1" customWidth="1"/>
    <col min="38" max="38" width="0.85546875" style="1" customWidth="1"/>
    <col min="39" max="16384" width="9.140625" style="1"/>
  </cols>
  <sheetData>
    <row r="1" spans="1:38" ht="18.75" x14ac:dyDescent="0.3">
      <c r="A1" s="89"/>
      <c r="B1" s="588" t="s">
        <v>96</v>
      </c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588"/>
      <c r="X1" s="588"/>
      <c r="Y1" s="588"/>
      <c r="Z1" s="588"/>
      <c r="AA1" s="588"/>
      <c r="AB1" s="588"/>
      <c r="AC1" s="588"/>
      <c r="AD1" s="588"/>
      <c r="AE1" s="588"/>
      <c r="AF1" s="588"/>
      <c r="AG1" s="588"/>
      <c r="AH1" s="588"/>
      <c r="AI1" s="588"/>
      <c r="AJ1" s="588"/>
      <c r="AK1" s="588"/>
      <c r="AL1" s="89"/>
    </row>
    <row r="2" spans="1:38" ht="6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</row>
    <row r="3" spans="1:38" ht="15.75" x14ac:dyDescent="0.25">
      <c r="B3" s="90" t="s">
        <v>97</v>
      </c>
      <c r="C3" s="90"/>
      <c r="D3" s="90"/>
      <c r="E3" s="90"/>
      <c r="F3" s="90"/>
      <c r="G3" s="90"/>
      <c r="H3" s="90"/>
      <c r="I3" s="90"/>
      <c r="J3" s="90"/>
      <c r="K3" s="90"/>
      <c r="L3" s="91"/>
      <c r="M3" s="91"/>
      <c r="N3" s="91"/>
      <c r="O3" s="90"/>
      <c r="P3" s="92"/>
      <c r="Q3" s="92"/>
      <c r="R3" s="34"/>
      <c r="S3" s="34"/>
      <c r="T3" s="7"/>
      <c r="U3" s="452"/>
      <c r="V3" s="452"/>
      <c r="W3" s="452"/>
      <c r="X3" s="7"/>
      <c r="Y3" s="7"/>
      <c r="Z3" s="7"/>
      <c r="AA3" s="452"/>
      <c r="AB3" s="452"/>
      <c r="AC3" s="452"/>
      <c r="AD3" s="7"/>
      <c r="AE3" s="7"/>
      <c r="AF3" s="7"/>
      <c r="AG3" s="7"/>
      <c r="AH3" s="7"/>
      <c r="AI3" s="7"/>
    </row>
    <row r="4" spans="1:38" ht="15" customHeight="1" x14ac:dyDescent="0.25">
      <c r="B4" s="87"/>
      <c r="C4" s="7"/>
      <c r="D4" s="7"/>
      <c r="E4" s="7"/>
      <c r="F4" s="7"/>
      <c r="G4" s="7"/>
      <c r="H4" s="7"/>
      <c r="I4" s="7"/>
      <c r="J4" s="7"/>
      <c r="K4" s="452"/>
      <c r="L4" s="452"/>
      <c r="M4" s="452"/>
      <c r="N4" s="452"/>
      <c r="O4" s="7"/>
      <c r="P4" s="614"/>
      <c r="Q4" s="614"/>
      <c r="R4" s="614"/>
      <c r="S4" s="614"/>
      <c r="T4" s="10"/>
      <c r="U4" s="615"/>
      <c r="V4" s="615"/>
      <c r="W4" s="615"/>
      <c r="X4" s="7"/>
      <c r="Y4" s="7"/>
      <c r="Z4" s="7"/>
      <c r="AA4" s="615"/>
      <c r="AB4" s="615"/>
      <c r="AC4" s="615"/>
      <c r="AD4" s="539"/>
      <c r="AE4" s="539"/>
      <c r="AF4" s="615"/>
      <c r="AG4" s="615"/>
      <c r="AH4" s="615"/>
      <c r="AI4" s="615"/>
    </row>
    <row r="5" spans="1:38" ht="15.75" thickBot="1" x14ac:dyDescent="0.3">
      <c r="B5" s="87"/>
      <c r="C5" s="7"/>
      <c r="D5" s="7"/>
      <c r="E5" s="7"/>
      <c r="F5" s="7"/>
      <c r="G5" s="7"/>
      <c r="H5" s="7"/>
      <c r="I5" s="7"/>
      <c r="J5" s="7"/>
      <c r="K5" s="10"/>
      <c r="L5" s="10"/>
      <c r="M5" s="10" t="s">
        <v>98</v>
      </c>
      <c r="N5" s="10"/>
      <c r="O5" s="7"/>
      <c r="P5" s="619" t="s">
        <v>99</v>
      </c>
      <c r="Q5" s="619"/>
      <c r="R5" s="619"/>
      <c r="S5" s="619"/>
      <c r="T5" s="10"/>
      <c r="U5" s="66"/>
      <c r="V5" s="66"/>
      <c r="W5" s="66"/>
      <c r="X5" s="7"/>
      <c r="Y5" s="7"/>
      <c r="Z5" s="7"/>
      <c r="AA5" s="66"/>
      <c r="AB5" s="66"/>
      <c r="AC5" s="66"/>
      <c r="AD5" s="85"/>
      <c r="AE5" s="85"/>
      <c r="AF5" s="66"/>
      <c r="AG5" s="66"/>
      <c r="AH5" s="66"/>
      <c r="AI5" s="66"/>
    </row>
    <row r="6" spans="1:38" x14ac:dyDescent="0.25">
      <c r="B6" s="7"/>
      <c r="C6" s="7"/>
      <c r="D6" s="7"/>
      <c r="E6" s="7"/>
      <c r="F6" s="7"/>
      <c r="G6" s="7"/>
      <c r="H6" s="7"/>
      <c r="I6" s="452" t="s">
        <v>100</v>
      </c>
      <c r="J6" s="452"/>
      <c r="K6" s="452"/>
      <c r="L6" s="454"/>
      <c r="M6" s="455"/>
      <c r="N6" s="456"/>
      <c r="O6" s="10" t="s">
        <v>4</v>
      </c>
      <c r="P6" s="620"/>
      <c r="Q6" s="621"/>
      <c r="R6" s="621"/>
      <c r="S6" s="622"/>
      <c r="T6" s="7" t="s">
        <v>84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8" x14ac:dyDescent="0.25">
      <c r="B7" s="87"/>
      <c r="C7" s="7"/>
      <c r="D7" s="7"/>
      <c r="E7" s="7"/>
      <c r="F7" s="7"/>
      <c r="G7" s="7"/>
      <c r="H7" s="7"/>
      <c r="I7" s="7"/>
      <c r="J7" s="7"/>
      <c r="K7" s="34"/>
      <c r="L7" s="85" t="s">
        <v>101</v>
      </c>
      <c r="M7" s="34"/>
      <c r="N7" s="34"/>
      <c r="O7" s="7"/>
      <c r="P7" s="93"/>
      <c r="Q7" s="93"/>
      <c r="R7" s="93"/>
      <c r="S7" s="93"/>
      <c r="T7" s="10"/>
      <c r="U7" s="46"/>
      <c r="V7" s="46"/>
      <c r="W7" s="46"/>
      <c r="X7" s="7"/>
      <c r="Y7" s="7"/>
      <c r="Z7" s="7"/>
      <c r="AA7" s="46"/>
      <c r="AB7" s="46"/>
      <c r="AC7" s="46"/>
      <c r="AD7" s="539"/>
      <c r="AE7" s="539"/>
      <c r="AF7" s="46"/>
      <c r="AG7" s="46"/>
      <c r="AH7" s="46"/>
      <c r="AI7" s="46"/>
    </row>
    <row r="8" spans="1:38" ht="19.5" customHeight="1" x14ac:dyDescent="0.25">
      <c r="B8" s="99" t="s">
        <v>102</v>
      </c>
      <c r="C8" s="99"/>
      <c r="D8" s="99"/>
      <c r="E8" s="99"/>
      <c r="F8" s="99"/>
      <c r="G8" s="99"/>
      <c r="H8" s="99"/>
      <c r="I8" s="99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</row>
    <row r="9" spans="1:38" ht="16.5" thickBot="1" x14ac:dyDescent="0.3">
      <c r="B9" s="34"/>
      <c r="C9" s="34"/>
      <c r="G9" s="589" t="s">
        <v>80</v>
      </c>
      <c r="H9" s="589"/>
      <c r="I9" s="589"/>
      <c r="K9" s="439" t="s">
        <v>81</v>
      </c>
      <c r="L9" s="439"/>
      <c r="M9" s="439"/>
      <c r="N9" s="439"/>
      <c r="P9" s="623" t="s">
        <v>131</v>
      </c>
      <c r="Q9" s="623"/>
      <c r="R9" s="623"/>
      <c r="S9" s="623"/>
      <c r="T9" s="623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</row>
    <row r="10" spans="1:38" ht="15" customHeight="1" x14ac:dyDescent="0.25">
      <c r="B10"/>
      <c r="C10" s="88" t="s">
        <v>103</v>
      </c>
      <c r="D10"/>
      <c r="E10"/>
      <c r="F10" s="593" t="s">
        <v>85</v>
      </c>
      <c r="G10" s="593"/>
      <c r="H10" s="593"/>
      <c r="I10" s="593"/>
      <c r="J10" s="1" t="s">
        <v>3</v>
      </c>
      <c r="K10" s="616"/>
      <c r="L10" s="617"/>
      <c r="M10" s="617"/>
      <c r="N10" s="618"/>
      <c r="O10" s="86" t="s">
        <v>82</v>
      </c>
      <c r="P10" s="1" t="s">
        <v>83</v>
      </c>
      <c r="Q10" s="616"/>
      <c r="R10" s="617"/>
      <c r="S10" s="618"/>
      <c r="T10" s="10" t="s">
        <v>4</v>
      </c>
      <c r="U10"/>
      <c r="V10" s="454"/>
      <c r="W10" s="455"/>
      <c r="X10" s="455"/>
      <c r="Y10" s="456"/>
      <c r="Z10" s="34" t="s">
        <v>104</v>
      </c>
      <c r="AA10" s="34"/>
      <c r="AB10" s="34"/>
      <c r="AC10" s="34"/>
      <c r="AD10" s="34"/>
      <c r="AE10" s="34"/>
      <c r="AF10" s="34"/>
      <c r="AG10" s="34"/>
      <c r="AH10" s="34"/>
      <c r="AI10" s="34"/>
      <c r="AJ10" s="34"/>
    </row>
    <row r="11" spans="1:38" ht="5.25" customHeight="1" thickBot="1" x14ac:dyDescent="0.3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</row>
    <row r="12" spans="1:38" x14ac:dyDescent="0.25">
      <c r="B12" s="34"/>
      <c r="C12" s="88" t="s">
        <v>105</v>
      </c>
      <c r="D12"/>
      <c r="E12"/>
      <c r="F12" s="593" t="s">
        <v>85</v>
      </c>
      <c r="G12" s="593"/>
      <c r="H12" s="593"/>
      <c r="I12" s="593"/>
      <c r="J12" s="1" t="s">
        <v>3</v>
      </c>
      <c r="K12" s="616"/>
      <c r="L12" s="617"/>
      <c r="M12" s="617"/>
      <c r="N12" s="618"/>
      <c r="O12" s="86" t="s">
        <v>82</v>
      </c>
      <c r="P12" s="1" t="s">
        <v>83</v>
      </c>
      <c r="Q12" s="616"/>
      <c r="R12" s="617"/>
      <c r="S12" s="618"/>
      <c r="T12" s="10" t="s">
        <v>4</v>
      </c>
      <c r="U12"/>
      <c r="V12" s="454"/>
      <c r="W12" s="455"/>
      <c r="X12" s="455"/>
      <c r="Y12" s="456"/>
      <c r="Z12" s="34" t="s">
        <v>104</v>
      </c>
      <c r="AA12" s="34"/>
      <c r="AB12" s="34"/>
      <c r="AC12" s="34"/>
      <c r="AD12" s="34"/>
      <c r="AE12" s="34"/>
      <c r="AF12" s="34"/>
      <c r="AG12" s="34"/>
      <c r="AH12" s="34"/>
      <c r="AI12" s="34"/>
      <c r="AJ12" s="34"/>
    </row>
    <row r="13" spans="1:38" ht="9.75" customHeight="1" thickBot="1" x14ac:dyDescent="0.3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94" t="s">
        <v>38</v>
      </c>
      <c r="V13" s="94"/>
      <c r="W13" s="94"/>
      <c r="X13" s="94"/>
      <c r="Y13" s="94"/>
      <c r="Z13" s="94"/>
      <c r="AA13" s="34"/>
      <c r="AB13" s="34"/>
      <c r="AC13" s="34"/>
      <c r="AD13" s="34"/>
      <c r="AE13" s="34"/>
      <c r="AF13" s="34"/>
      <c r="AG13" s="34"/>
      <c r="AH13" s="34"/>
      <c r="AI13" s="34"/>
      <c r="AJ13" s="34"/>
    </row>
    <row r="14" spans="1:38" ht="3.75" customHeight="1" thickBot="1" x14ac:dyDescent="0.3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</row>
    <row r="15" spans="1:38" ht="18" x14ac:dyDescent="0.35">
      <c r="B15" s="34"/>
      <c r="C15" s="34"/>
      <c r="D15" s="34"/>
      <c r="E15" s="34"/>
      <c r="T15" s="2" t="s">
        <v>175</v>
      </c>
      <c r="V15" s="626"/>
      <c r="W15" s="607"/>
      <c r="X15" s="607"/>
      <c r="Y15" s="608"/>
      <c r="Z15" s="34" t="s">
        <v>104</v>
      </c>
      <c r="AA15" s="34"/>
      <c r="AB15" s="34"/>
      <c r="AC15" s="34"/>
      <c r="AD15" s="34"/>
      <c r="AE15" s="34"/>
      <c r="AF15" s="34"/>
      <c r="AG15" s="34"/>
      <c r="AH15" s="34"/>
      <c r="AI15" s="34"/>
      <c r="AJ15" s="34"/>
    </row>
    <row r="16" spans="1:38" x14ac:dyDescent="0.25">
      <c r="B16" s="34"/>
      <c r="C16" s="34"/>
      <c r="D16" s="34"/>
      <c r="E16" s="34"/>
      <c r="Y16" s="34"/>
      <c r="Z16" s="34"/>
      <c r="AA16" s="107"/>
      <c r="AB16" s="107"/>
      <c r="AC16" s="34"/>
      <c r="AD16" s="34"/>
      <c r="AE16" s="34"/>
      <c r="AF16" s="34"/>
      <c r="AG16" s="34"/>
      <c r="AH16" s="34"/>
      <c r="AI16" s="34"/>
      <c r="AJ16" s="34"/>
    </row>
    <row r="17" spans="1:38" x14ac:dyDescent="0.25">
      <c r="B17" s="22" t="s">
        <v>176</v>
      </c>
      <c r="C17" s="22"/>
      <c r="D17" s="22"/>
      <c r="E17" s="22"/>
      <c r="F17" s="22"/>
      <c r="G17" s="22"/>
      <c r="H17" s="22"/>
      <c r="I17" s="22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1:38" ht="16.5" thickBot="1" x14ac:dyDescent="0.3">
      <c r="B18" s="34"/>
      <c r="C18" s="34"/>
      <c r="G18" s="589" t="s">
        <v>80</v>
      </c>
      <c r="H18" s="589"/>
      <c r="I18" s="589"/>
      <c r="J18"/>
      <c r="K18" s="439" t="s">
        <v>81</v>
      </c>
      <c r="L18" s="439"/>
      <c r="M18" s="439"/>
      <c r="N18" s="439"/>
      <c r="O18"/>
      <c r="P18" s="623" t="s">
        <v>131</v>
      </c>
      <c r="Q18" s="623"/>
      <c r="R18" s="623"/>
      <c r="S18" s="623"/>
      <c r="T18" s="623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8" ht="15.75" x14ac:dyDescent="0.25">
      <c r="A19" s="106"/>
      <c r="B19"/>
      <c r="C19" s="88" t="s">
        <v>103</v>
      </c>
      <c r="D19"/>
      <c r="E19"/>
      <c r="F19" s="593" t="s">
        <v>86</v>
      </c>
      <c r="G19" s="593"/>
      <c r="H19" s="593"/>
      <c r="I19" s="593"/>
      <c r="J19" s="1" t="s">
        <v>3</v>
      </c>
      <c r="K19" s="454"/>
      <c r="L19" s="455"/>
      <c r="M19" s="455"/>
      <c r="N19" s="456"/>
      <c r="O19" s="86" t="s">
        <v>82</v>
      </c>
      <c r="P19" s="1" t="s">
        <v>83</v>
      </c>
      <c r="Q19" s="454"/>
      <c r="R19" s="455"/>
      <c r="S19" s="456"/>
      <c r="T19" s="10" t="s">
        <v>4</v>
      </c>
      <c r="U19"/>
      <c r="V19" s="454"/>
      <c r="W19" s="455"/>
      <c r="X19" s="455"/>
      <c r="Y19" s="456"/>
      <c r="Z19" s="34" t="s">
        <v>104</v>
      </c>
      <c r="AK19" s="105"/>
      <c r="AL19" s="106"/>
    </row>
    <row r="20" spans="1:38" ht="6" customHeight="1" thickBot="1" x14ac:dyDescent="0.3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V20" s="34"/>
      <c r="W20" s="34"/>
      <c r="X20" s="34"/>
      <c r="Y20" s="34"/>
      <c r="Z20" s="34"/>
    </row>
    <row r="21" spans="1:38" x14ac:dyDescent="0.25">
      <c r="B21" s="34"/>
      <c r="C21" s="88" t="s">
        <v>105</v>
      </c>
      <c r="D21"/>
      <c r="E21"/>
      <c r="F21" s="593" t="s">
        <v>86</v>
      </c>
      <c r="G21" s="593"/>
      <c r="H21" s="593"/>
      <c r="I21" s="593"/>
      <c r="J21" s="1" t="s">
        <v>3</v>
      </c>
      <c r="K21" s="454"/>
      <c r="L21" s="455"/>
      <c r="M21" s="455"/>
      <c r="N21" s="456"/>
      <c r="O21" s="86" t="s">
        <v>82</v>
      </c>
      <c r="P21" s="1" t="s">
        <v>83</v>
      </c>
      <c r="Q21" s="454"/>
      <c r="R21" s="455"/>
      <c r="S21" s="456"/>
      <c r="T21" s="10" t="s">
        <v>4</v>
      </c>
      <c r="U21"/>
      <c r="V21" s="454"/>
      <c r="W21" s="455"/>
      <c r="X21" s="455"/>
      <c r="Y21" s="456"/>
      <c r="Z21" s="34" t="s">
        <v>104</v>
      </c>
    </row>
    <row r="22" spans="1:38" ht="12.75" customHeight="1" thickBot="1" x14ac:dyDescent="0.3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94" t="s">
        <v>38</v>
      </c>
      <c r="V22" s="94"/>
      <c r="W22" s="94"/>
      <c r="X22" s="94"/>
      <c r="Y22" s="94"/>
      <c r="Z22" s="94"/>
    </row>
    <row r="23" spans="1:38" ht="3.75" customHeight="1" thickBot="1" x14ac:dyDescent="0.3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/>
      <c r="O23"/>
      <c r="P23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38" ht="18" x14ac:dyDescent="0.35">
      <c r="B24" s="34"/>
      <c r="C24" s="34"/>
      <c r="D24" s="34"/>
      <c r="E24" s="34"/>
      <c r="T24" s="2" t="s">
        <v>175</v>
      </c>
      <c r="V24" s="626"/>
      <c r="W24" s="607"/>
      <c r="X24" s="607"/>
      <c r="Y24" s="608"/>
      <c r="Z24" s="34" t="s">
        <v>104</v>
      </c>
      <c r="AA24" s="1" t="s">
        <v>106</v>
      </c>
    </row>
    <row r="25" spans="1:38" ht="3.75" customHeight="1" x14ac:dyDescent="0.25">
      <c r="B25"/>
      <c r="V25" s="95"/>
      <c r="W25" s="95"/>
      <c r="X25"/>
      <c r="Y25"/>
    </row>
    <row r="26" spans="1:38" x14ac:dyDescent="0.25">
      <c r="B26" s="7"/>
      <c r="C26" s="7"/>
      <c r="D26" s="7"/>
      <c r="E26" s="7"/>
      <c r="F26" s="7"/>
      <c r="G26" s="7"/>
      <c r="H26" s="7"/>
      <c r="I26" s="7"/>
      <c r="J26" s="7"/>
      <c r="L26" s="86"/>
      <c r="M26" s="86"/>
      <c r="N26" s="86"/>
      <c r="O26" s="86"/>
      <c r="Q26" s="86"/>
      <c r="R26" s="86"/>
      <c r="S26" s="86"/>
      <c r="T26" s="66"/>
      <c r="U26" s="66"/>
      <c r="V26" s="66"/>
      <c r="W26" s="7"/>
    </row>
    <row r="27" spans="1:38" ht="15.75" x14ac:dyDescent="0.25">
      <c r="B27" s="100" t="s">
        <v>107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</row>
    <row r="28" spans="1:38" ht="18" x14ac:dyDescent="0.35">
      <c r="B28" s="7"/>
      <c r="H28" s="615" t="s">
        <v>99</v>
      </c>
      <c r="I28" s="615"/>
      <c r="J28" s="615"/>
      <c r="K28" s="615"/>
      <c r="M28" s="629" t="s">
        <v>175</v>
      </c>
      <c r="N28" s="629"/>
      <c r="O28" s="629"/>
      <c r="P28" s="629"/>
      <c r="T28" s="593" t="s">
        <v>108</v>
      </c>
      <c r="U28" s="593"/>
    </row>
    <row r="29" spans="1:38" ht="3.75" customHeight="1" thickBot="1" x14ac:dyDescent="0.3">
      <c r="H29" s="619" t="s">
        <v>99</v>
      </c>
      <c r="I29" s="619"/>
      <c r="J29" s="619"/>
      <c r="K29" s="619"/>
      <c r="L29"/>
      <c r="M29"/>
      <c r="N29" s="86"/>
      <c r="O29" s="86" t="s">
        <v>106</v>
      </c>
      <c r="P29"/>
      <c r="S29" s="439" t="s">
        <v>108</v>
      </c>
      <c r="T29" s="439"/>
      <c r="U29" s="439"/>
      <c r="V29" s="439"/>
    </row>
    <row r="30" spans="1:38" ht="15.75" thickBot="1" x14ac:dyDescent="0.3">
      <c r="H30" s="620"/>
      <c r="I30" s="621"/>
      <c r="J30" s="621"/>
      <c r="K30" s="622"/>
      <c r="L30" s="86" t="s">
        <v>83</v>
      </c>
      <c r="M30" s="626"/>
      <c r="N30" s="607"/>
      <c r="O30" s="607"/>
      <c r="P30" s="608"/>
      <c r="Q30" s="86" t="s">
        <v>4</v>
      </c>
      <c r="R30" s="86"/>
      <c r="S30" s="611"/>
      <c r="T30" s="612"/>
      <c r="U30" s="612"/>
      <c r="V30" s="613"/>
      <c r="W30" s="1" t="s">
        <v>17</v>
      </c>
      <c r="AB30" s="98">
        <v>1</v>
      </c>
    </row>
    <row r="31" spans="1:38" x14ac:dyDescent="0.25">
      <c r="S31" s="95"/>
    </row>
    <row r="32" spans="1:38" ht="15.75" x14ac:dyDescent="0.25">
      <c r="B32" s="97" t="s">
        <v>109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6"/>
      <c r="N32" s="96"/>
      <c r="O32" s="96"/>
      <c r="P32" s="96"/>
      <c r="Q32" s="96"/>
    </row>
    <row r="33" spans="2:37" ht="15" customHeight="1" thickBot="1" x14ac:dyDescent="0.3">
      <c r="H33" s="630" t="s">
        <v>11</v>
      </c>
      <c r="I33" s="630"/>
      <c r="K33" s="631" t="s">
        <v>110</v>
      </c>
      <c r="L33" s="631"/>
      <c r="S33" s="439" t="s">
        <v>108</v>
      </c>
      <c r="T33" s="439"/>
      <c r="U33" s="439"/>
    </row>
    <row r="34" spans="2:37" ht="16.5" thickBot="1" x14ac:dyDescent="0.3">
      <c r="G34" s="225"/>
      <c r="H34" s="302"/>
      <c r="I34" s="304"/>
      <c r="J34" s="86" t="s">
        <v>240</v>
      </c>
      <c r="K34" s="302"/>
      <c r="L34" s="304"/>
      <c r="M34" s="109" t="s">
        <v>83</v>
      </c>
      <c r="N34" s="624" t="s">
        <v>239</v>
      </c>
      <c r="O34" s="624"/>
      <c r="P34" s="624"/>
      <c r="Q34" s="624"/>
      <c r="S34" s="611"/>
      <c r="T34" s="612"/>
      <c r="U34" s="613"/>
      <c r="V34" s="1" t="s">
        <v>17</v>
      </c>
      <c r="AB34" s="98">
        <v>2</v>
      </c>
    </row>
    <row r="35" spans="2:37" ht="15.75" thickBot="1" x14ac:dyDescent="0.3">
      <c r="S35" s="1" t="s">
        <v>111</v>
      </c>
    </row>
    <row r="36" spans="2:37" ht="15.75" thickBot="1" x14ac:dyDescent="0.3">
      <c r="B36" s="98">
        <v>1</v>
      </c>
      <c r="C36" s="22" t="s">
        <v>112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2:37" ht="15.75" thickBot="1" x14ac:dyDescent="0.3">
      <c r="B37" s="98">
        <v>2</v>
      </c>
      <c r="C37" s="1" t="s">
        <v>113</v>
      </c>
    </row>
    <row r="38" spans="2:37" x14ac:dyDescent="0.25">
      <c r="C38" s="1" t="s">
        <v>114</v>
      </c>
    </row>
    <row r="39" spans="2:37" ht="15" customHeight="1" x14ac:dyDescent="0.25">
      <c r="N39" s="627" t="s">
        <v>108</v>
      </c>
      <c r="O39" s="627"/>
      <c r="P39" s="108" t="s">
        <v>31</v>
      </c>
      <c r="Q39" s="628" t="s">
        <v>115</v>
      </c>
      <c r="R39" s="628"/>
    </row>
    <row r="40" spans="2:37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2:37" ht="3.75" customHeight="1" x14ac:dyDescent="0.25"/>
    <row r="42" spans="2:37" x14ac:dyDescent="0.25">
      <c r="C42" s="625"/>
      <c r="D42" s="625"/>
      <c r="E42" s="625"/>
      <c r="F42" s="625"/>
      <c r="G42" s="625"/>
      <c r="H42" s="625"/>
      <c r="I42" s="625"/>
      <c r="J42" s="625"/>
      <c r="K42" s="625"/>
      <c r="L42" s="625"/>
      <c r="M42" s="625"/>
      <c r="N42" s="625"/>
      <c r="O42" s="625"/>
      <c r="P42" s="625"/>
      <c r="Q42" s="625"/>
      <c r="R42" s="625"/>
      <c r="S42" s="625"/>
      <c r="T42" s="625"/>
      <c r="U42" s="625"/>
      <c r="V42" s="625"/>
      <c r="W42" s="625"/>
      <c r="X42" s="625"/>
      <c r="Y42" s="625"/>
      <c r="Z42" s="625"/>
      <c r="AA42" s="625"/>
      <c r="AB42" s="625"/>
      <c r="AC42" s="625"/>
      <c r="AD42" s="625"/>
      <c r="AE42" s="625"/>
      <c r="AF42" s="625"/>
      <c r="AG42" s="625"/>
      <c r="AH42" s="625"/>
      <c r="AI42" s="625"/>
      <c r="AJ42" s="625"/>
      <c r="AK42" s="625"/>
    </row>
    <row r="43" spans="2:37" x14ac:dyDescent="0.25">
      <c r="C43" s="625"/>
      <c r="D43" s="625"/>
      <c r="E43" s="625"/>
      <c r="F43" s="625"/>
      <c r="G43" s="625"/>
      <c r="H43" s="625"/>
      <c r="I43" s="625"/>
      <c r="J43" s="625"/>
      <c r="K43" s="625"/>
      <c r="L43" s="625"/>
      <c r="M43" s="625"/>
      <c r="N43" s="625"/>
      <c r="O43" s="625"/>
      <c r="P43" s="625"/>
      <c r="Q43" s="625"/>
      <c r="R43" s="625"/>
      <c r="S43" s="625"/>
      <c r="T43" s="625"/>
      <c r="U43" s="625"/>
      <c r="V43" s="625"/>
      <c r="W43" s="625"/>
      <c r="X43" s="625"/>
      <c r="Y43" s="625"/>
      <c r="Z43" s="625"/>
      <c r="AA43" s="625"/>
      <c r="AB43" s="625"/>
      <c r="AC43" s="625"/>
      <c r="AD43" s="625"/>
      <c r="AE43" s="625"/>
      <c r="AF43" s="625"/>
      <c r="AG43" s="625"/>
      <c r="AH43" s="625"/>
      <c r="AI43" s="625"/>
      <c r="AJ43" s="625"/>
      <c r="AK43" s="625"/>
    </row>
    <row r="44" spans="2:37" x14ac:dyDescent="0.25">
      <c r="C44" s="593"/>
      <c r="D44" s="593"/>
      <c r="E44" s="593"/>
      <c r="F44" s="593"/>
      <c r="G44" s="593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  <c r="U44" s="593"/>
      <c r="V44" s="593"/>
      <c r="W44" s="593"/>
      <c r="X44" s="593"/>
      <c r="Y44" s="593"/>
      <c r="Z44" s="593"/>
      <c r="AA44" s="593"/>
      <c r="AB44" s="593"/>
      <c r="AC44" s="593"/>
      <c r="AD44" s="593"/>
      <c r="AE44" s="593"/>
      <c r="AF44" s="593"/>
      <c r="AG44" s="593"/>
      <c r="AH44" s="593"/>
      <c r="AI44" s="593"/>
      <c r="AJ44" s="593"/>
      <c r="AK44" s="593"/>
    </row>
    <row r="45" spans="2:37" x14ac:dyDescent="0.25">
      <c r="L45" s="34"/>
      <c r="M45" s="34"/>
      <c r="N45" s="34"/>
      <c r="O45" s="86"/>
      <c r="P45" s="34"/>
      <c r="Q45" s="34"/>
      <c r="R45" s="34"/>
      <c r="S45" s="34"/>
    </row>
    <row r="46" spans="2:37" x14ac:dyDescent="0.25">
      <c r="B46" s="22" t="s">
        <v>93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2:37" x14ac:dyDescent="0.25">
      <c r="B47" s="22" t="s">
        <v>94</v>
      </c>
      <c r="C47" s="22"/>
      <c r="D47" s="22"/>
      <c r="E47" s="22"/>
      <c r="F47" s="22"/>
      <c r="G47" s="22"/>
      <c r="H47" s="22"/>
      <c r="I47" s="22"/>
      <c r="J47" s="22"/>
      <c r="K47" s="103"/>
      <c r="L47" s="103"/>
      <c r="M47" s="103"/>
      <c r="N47" s="102"/>
      <c r="O47" s="103"/>
      <c r="P47" s="103"/>
      <c r="Q47" s="103"/>
      <c r="R47" s="103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2:37" x14ac:dyDescent="0.25">
      <c r="B48" s="27" t="s">
        <v>95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2"/>
      <c r="AD48" s="22"/>
      <c r="AE48" s="22"/>
      <c r="AF48" s="22"/>
      <c r="AG48" s="22"/>
      <c r="AH48" s="22"/>
      <c r="AI48" s="22"/>
      <c r="AJ48" s="22"/>
    </row>
    <row r="51" spans="34:37" x14ac:dyDescent="0.25">
      <c r="AH51" s="465" t="s">
        <v>229</v>
      </c>
      <c r="AI51" s="466"/>
      <c r="AJ51" s="466"/>
      <c r="AK51" s="467"/>
    </row>
  </sheetData>
  <sheetProtection selectLockedCells="1"/>
  <mergeCells count="77">
    <mergeCell ref="V24:Y24"/>
    <mergeCell ref="H29:K29"/>
    <mergeCell ref="S34:U34"/>
    <mergeCell ref="H28:K28"/>
    <mergeCell ref="M28:P28"/>
    <mergeCell ref="H34:I34"/>
    <mergeCell ref="K34:L34"/>
    <mergeCell ref="H33:I33"/>
    <mergeCell ref="K33:L33"/>
    <mergeCell ref="S30:V30"/>
    <mergeCell ref="T28:U28"/>
    <mergeCell ref="AB42:AF42"/>
    <mergeCell ref="AB43:AF43"/>
    <mergeCell ref="AB44:AF44"/>
    <mergeCell ref="AG42:AK42"/>
    <mergeCell ref="AG43:AK43"/>
    <mergeCell ref="AG44:AK44"/>
    <mergeCell ref="M44:Q44"/>
    <mergeCell ref="H44:L44"/>
    <mergeCell ref="M43:Q43"/>
    <mergeCell ref="V19:Y19"/>
    <mergeCell ref="V15:Y15"/>
    <mergeCell ref="G18:I18"/>
    <mergeCell ref="C44:G44"/>
    <mergeCell ref="Q39:R39"/>
    <mergeCell ref="C43:G43"/>
    <mergeCell ref="R43:V43"/>
    <mergeCell ref="R44:V44"/>
    <mergeCell ref="C42:G42"/>
    <mergeCell ref="H30:K30"/>
    <mergeCell ref="S29:V29"/>
    <mergeCell ref="F21:I21"/>
    <mergeCell ref="M42:Q42"/>
    <mergeCell ref="AH51:AK51"/>
    <mergeCell ref="P9:T9"/>
    <mergeCell ref="S33:U33"/>
    <mergeCell ref="N34:Q34"/>
    <mergeCell ref="V12:Y12"/>
    <mergeCell ref="W42:AA42"/>
    <mergeCell ref="W43:AA43"/>
    <mergeCell ref="M30:P30"/>
    <mergeCell ref="R42:V42"/>
    <mergeCell ref="K21:N21"/>
    <mergeCell ref="Q21:S21"/>
    <mergeCell ref="V21:Y21"/>
    <mergeCell ref="H42:L42"/>
    <mergeCell ref="H43:L43"/>
    <mergeCell ref="W44:AA44"/>
    <mergeCell ref="N39:O39"/>
    <mergeCell ref="P5:S5"/>
    <mergeCell ref="I6:K6"/>
    <mergeCell ref="L6:N6"/>
    <mergeCell ref="P6:S6"/>
    <mergeCell ref="F19:I19"/>
    <mergeCell ref="K19:N19"/>
    <mergeCell ref="Q19:S19"/>
    <mergeCell ref="F12:I12"/>
    <mergeCell ref="K12:N12"/>
    <mergeCell ref="Q12:S12"/>
    <mergeCell ref="K18:N18"/>
    <mergeCell ref="P18:T18"/>
    <mergeCell ref="AD7:AE7"/>
    <mergeCell ref="F10:I10"/>
    <mergeCell ref="K10:N10"/>
    <mergeCell ref="Q10:S10"/>
    <mergeCell ref="V10:Y10"/>
    <mergeCell ref="G9:I9"/>
    <mergeCell ref="K9:N9"/>
    <mergeCell ref="B1:AK1"/>
    <mergeCell ref="U3:W3"/>
    <mergeCell ref="AA3:AC3"/>
    <mergeCell ref="K4:N4"/>
    <mergeCell ref="P4:S4"/>
    <mergeCell ref="U4:W4"/>
    <mergeCell ref="AA4:AC4"/>
    <mergeCell ref="AD4:AE4"/>
    <mergeCell ref="AF4:AI4"/>
  </mergeCells>
  <phoneticPr fontId="102" type="noConversion"/>
  <hyperlinks>
    <hyperlink ref="AH51:AK51" location="Automactico!A1" display="Voltar"/>
  </hyperlinks>
  <pageMargins left="0.25" right="0.25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6">
    <tabColor rgb="FFFF0000"/>
  </sheetPr>
  <dimension ref="A1:AS28"/>
  <sheetViews>
    <sheetView topLeftCell="A10" zoomScaleNormal="100" workbookViewId="0">
      <selection activeCell="AP28" sqref="AP28:AS28"/>
    </sheetView>
  </sheetViews>
  <sheetFormatPr defaultColWidth="9.140625" defaultRowHeight="15" x14ac:dyDescent="0.25"/>
  <cols>
    <col min="1" max="5" width="2.85546875" style="1" customWidth="1"/>
    <col min="6" max="6" width="2.5703125" style="1" bestFit="1" customWidth="1"/>
    <col min="7" max="44" width="2.85546875" style="1" customWidth="1"/>
    <col min="45" max="45" width="1.42578125" style="1" customWidth="1"/>
    <col min="46" max="46" width="9.28515625" style="1" bestFit="1" customWidth="1"/>
    <col min="47" max="16384" width="9.140625" style="1"/>
  </cols>
  <sheetData>
    <row r="1" spans="1:45" ht="18.75" x14ac:dyDescent="0.3">
      <c r="A1" s="632" t="s">
        <v>188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</row>
    <row r="3" spans="1:45" ht="17.25" thickBot="1" x14ac:dyDescent="0.35">
      <c r="M3" s="152"/>
      <c r="N3" s="153" t="s">
        <v>189</v>
      </c>
      <c r="O3" s="153"/>
      <c r="P3" s="153"/>
      <c r="Q3" s="154"/>
      <c r="R3" s="633" t="s">
        <v>190</v>
      </c>
      <c r="S3" s="633"/>
      <c r="T3" s="633"/>
      <c r="U3" s="155"/>
      <c r="V3" s="155"/>
      <c r="W3" s="281" t="s">
        <v>191</v>
      </c>
      <c r="X3" s="281"/>
      <c r="Y3" s="281"/>
      <c r="Z3" s="152"/>
    </row>
    <row r="4" spans="1:45" ht="18.75" x14ac:dyDescent="0.35">
      <c r="C4" s="634" t="s">
        <v>192</v>
      </c>
      <c r="D4" s="634"/>
      <c r="E4" s="156" t="s">
        <v>31</v>
      </c>
      <c r="F4" s="634" t="s">
        <v>193</v>
      </c>
      <c r="G4" s="634"/>
      <c r="H4" s="156" t="s">
        <v>31</v>
      </c>
      <c r="I4" s="156" t="s">
        <v>194</v>
      </c>
      <c r="M4" s="635">
        <f>Automactico!O126</f>
        <v>77</v>
      </c>
      <c r="N4" s="636"/>
      <c r="O4" s="637"/>
      <c r="P4" s="157" t="s">
        <v>17</v>
      </c>
      <c r="Q4" s="158" t="s">
        <v>31</v>
      </c>
      <c r="R4" s="635">
        <f>Automactico!T126</f>
        <v>80</v>
      </c>
      <c r="S4" s="636"/>
      <c r="T4" s="637"/>
      <c r="U4" s="159" t="s">
        <v>17</v>
      </c>
      <c r="V4" s="158" t="s">
        <v>31</v>
      </c>
      <c r="W4" s="635">
        <f>Automactico!X126</f>
        <v>89</v>
      </c>
      <c r="X4" s="636"/>
      <c r="Y4" s="637"/>
      <c r="Z4" s="160" t="s">
        <v>17</v>
      </c>
      <c r="AC4" s="161"/>
      <c r="AD4" s="638" t="b">
        <f>IF(AND(W4&gt;=R4,R4&gt;=M4),TRUE,FALSE)</f>
        <v>1</v>
      </c>
      <c r="AE4" s="638"/>
      <c r="AF4" s="638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</row>
    <row r="5" spans="1:45" ht="4.5" customHeight="1" x14ac:dyDescent="0.25"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P5" s="152"/>
      <c r="AC5" s="161"/>
      <c r="AD5" s="106"/>
      <c r="AE5" s="164"/>
      <c r="AF5" s="164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</row>
    <row r="6" spans="1:45" ht="17.25" thickBot="1" x14ac:dyDescent="0.35">
      <c r="C6" s="162"/>
      <c r="D6" s="163"/>
      <c r="E6" s="163"/>
      <c r="F6" s="163"/>
      <c r="G6" s="163"/>
      <c r="H6" s="163"/>
      <c r="I6" s="163"/>
      <c r="J6" s="163"/>
      <c r="K6" s="163"/>
      <c r="L6" s="163"/>
      <c r="O6" s="281" t="s">
        <v>195</v>
      </c>
      <c r="P6" s="281"/>
      <c r="Q6" s="281"/>
      <c r="T6" s="281" t="s">
        <v>196</v>
      </c>
      <c r="U6" s="281"/>
      <c r="V6" s="281"/>
      <c r="W6" s="152"/>
      <c r="AC6" s="161"/>
      <c r="AD6" s="106"/>
      <c r="AE6" s="164"/>
      <c r="AF6" s="164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</row>
    <row r="7" spans="1:45" ht="18.75" x14ac:dyDescent="0.35">
      <c r="C7" s="634" t="s">
        <v>197</v>
      </c>
      <c r="D7" s="634"/>
      <c r="E7" s="156" t="s">
        <v>31</v>
      </c>
      <c r="F7" s="639">
        <v>1.45</v>
      </c>
      <c r="G7" s="639"/>
      <c r="H7" s="156" t="s">
        <v>3</v>
      </c>
      <c r="I7" s="156" t="s">
        <v>194</v>
      </c>
      <c r="O7" s="635">
        <f>Automactico!P129</f>
        <v>128</v>
      </c>
      <c r="P7" s="636"/>
      <c r="Q7" s="637"/>
      <c r="R7" s="157" t="s">
        <v>17</v>
      </c>
      <c r="S7" s="158" t="s">
        <v>31</v>
      </c>
      <c r="T7" s="640">
        <f>W4*1.45</f>
        <v>129.04999999999998</v>
      </c>
      <c r="U7" s="641"/>
      <c r="V7" s="642"/>
      <c r="W7" s="160" t="s">
        <v>17</v>
      </c>
      <c r="AC7" s="165"/>
      <c r="AD7" s="638" t="b">
        <f>IF(T7&gt;=O7,TRUE,FALSE)</f>
        <v>1</v>
      </c>
      <c r="AE7" s="638"/>
      <c r="AF7" s="638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</row>
    <row r="9" spans="1:45" x14ac:dyDescent="0.25">
      <c r="G9" s="154" t="s">
        <v>198</v>
      </c>
    </row>
    <row r="10" spans="1:45" x14ac:dyDescent="0.25">
      <c r="G10" s="643" t="str">
        <f>IF(M4*R4*W4*O7=0,"Ainda não foram preenchidos todos os campos.",IF(M4&gt;R4,Tabela!B52,IF(R4&gt;W4,Tabela!B53,IF(O7&gt;T7,Tabela!B54,"Condições satisfeitas."))))</f>
        <v>Condições satisfeitas.</v>
      </c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4"/>
      <c r="AB10" s="644"/>
      <c r="AC10" s="644"/>
      <c r="AD10" s="644"/>
      <c r="AE10" s="644"/>
      <c r="AF10" s="644"/>
      <c r="AG10" s="644"/>
      <c r="AH10" s="644"/>
      <c r="AI10" s="644"/>
      <c r="AJ10" s="644"/>
      <c r="AK10" s="645"/>
    </row>
    <row r="11" spans="1:45" x14ac:dyDescent="0.25">
      <c r="G11" s="646" t="str">
        <f>IF(M4&gt;R4,Tabela!C52,IF(R4&gt;W4,Tabela!C53,IF(O7&gt;T7,Tabela!C54,"")))</f>
        <v/>
      </c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  <c r="Z11" s="647"/>
      <c r="AA11" s="647"/>
      <c r="AB11" s="647"/>
      <c r="AC11" s="647"/>
      <c r="AD11" s="647"/>
      <c r="AE11" s="647"/>
      <c r="AF11" s="647"/>
      <c r="AG11" s="647"/>
      <c r="AH11" s="647"/>
      <c r="AI11" s="647"/>
      <c r="AJ11" s="647"/>
      <c r="AK11" s="648"/>
    </row>
    <row r="14" spans="1:45" ht="15.75" x14ac:dyDescent="0.25">
      <c r="G14" s="649" t="s">
        <v>199</v>
      </c>
      <c r="H14" s="649"/>
      <c r="I14" s="649"/>
      <c r="J14" s="649"/>
      <c r="K14" s="649"/>
      <c r="L14" s="649"/>
      <c r="M14" s="649"/>
      <c r="N14" s="649"/>
      <c r="O14" s="649"/>
      <c r="P14" s="649"/>
      <c r="Q14" s="649"/>
      <c r="R14" s="649"/>
      <c r="S14" s="649"/>
      <c r="T14" s="649"/>
      <c r="U14" s="649"/>
      <c r="V14" s="649"/>
      <c r="W14" s="649"/>
      <c r="X14" s="649"/>
      <c r="Y14" s="649"/>
      <c r="Z14" s="649"/>
      <c r="AA14" s="649"/>
      <c r="AB14" s="649"/>
      <c r="AC14" s="649"/>
      <c r="AD14" s="649"/>
      <c r="AE14" s="649"/>
      <c r="AF14" s="649"/>
      <c r="AG14" s="649"/>
      <c r="AH14" s="649"/>
      <c r="AI14" s="649"/>
      <c r="AJ14" s="649"/>
      <c r="AK14" s="649"/>
    </row>
    <row r="15" spans="1:45" ht="15.75" x14ac:dyDescent="0.25">
      <c r="B15" s="7"/>
      <c r="G15" s="649" t="s">
        <v>200</v>
      </c>
      <c r="H15" s="649"/>
      <c r="I15" s="649"/>
      <c r="J15" s="649"/>
      <c r="K15" s="649"/>
      <c r="L15" s="649"/>
      <c r="M15" s="649"/>
      <c r="N15" s="649"/>
      <c r="O15" s="649"/>
      <c r="P15" s="649"/>
      <c r="Q15" s="649"/>
      <c r="R15" s="649"/>
      <c r="S15" s="649"/>
      <c r="T15" s="649"/>
      <c r="U15" s="649"/>
      <c r="V15" s="649"/>
      <c r="W15" s="649"/>
      <c r="X15" s="649"/>
      <c r="Y15" s="649"/>
      <c r="Z15" s="649"/>
      <c r="AA15" s="649"/>
      <c r="AB15" s="649"/>
      <c r="AC15" s="649"/>
      <c r="AD15" s="649"/>
      <c r="AE15" s="649"/>
      <c r="AF15" s="649"/>
      <c r="AG15" s="649"/>
      <c r="AH15" s="649"/>
      <c r="AI15" s="649"/>
      <c r="AJ15" s="649"/>
      <c r="AK15" s="649"/>
    </row>
    <row r="16" spans="1:45" x14ac:dyDescent="0.25">
      <c r="B16" s="7"/>
      <c r="G16" s="652" t="s">
        <v>201</v>
      </c>
      <c r="H16" s="652"/>
      <c r="I16" s="652"/>
      <c r="J16" s="652"/>
      <c r="K16" s="652"/>
      <c r="L16" s="652"/>
      <c r="M16" s="652"/>
      <c r="N16" s="483" t="s">
        <v>202</v>
      </c>
      <c r="O16" s="506"/>
      <c r="P16" s="650">
        <v>10</v>
      </c>
      <c r="Q16" s="650"/>
      <c r="R16" s="650">
        <v>16</v>
      </c>
      <c r="S16" s="650"/>
      <c r="T16" s="650">
        <v>20</v>
      </c>
      <c r="U16" s="650"/>
      <c r="V16" s="650">
        <v>25</v>
      </c>
      <c r="W16" s="650"/>
      <c r="X16" s="650">
        <v>32</v>
      </c>
      <c r="Y16" s="650"/>
      <c r="Z16" s="650">
        <v>40</v>
      </c>
      <c r="AA16" s="650"/>
      <c r="AB16" s="650">
        <v>50</v>
      </c>
      <c r="AC16" s="650"/>
      <c r="AD16" s="650">
        <v>63</v>
      </c>
      <c r="AE16" s="650"/>
      <c r="AF16" s="650">
        <v>80</v>
      </c>
      <c r="AG16" s="650"/>
      <c r="AH16" s="650">
        <v>100</v>
      </c>
      <c r="AI16" s="650"/>
      <c r="AJ16" s="650">
        <v>125</v>
      </c>
      <c r="AK16" s="650"/>
    </row>
    <row r="17" spans="2:45" x14ac:dyDescent="0.25">
      <c r="B17" s="7"/>
      <c r="G17" s="653" t="s">
        <v>203</v>
      </c>
      <c r="H17" s="653"/>
      <c r="I17" s="653"/>
      <c r="J17" s="653"/>
      <c r="K17" s="653"/>
      <c r="L17" s="653"/>
      <c r="M17" s="653"/>
      <c r="N17" s="654" t="s">
        <v>204</v>
      </c>
      <c r="O17" s="655"/>
      <c r="P17" s="651">
        <v>14</v>
      </c>
      <c r="Q17" s="651"/>
      <c r="R17" s="651">
        <v>23</v>
      </c>
      <c r="S17" s="651"/>
      <c r="T17" s="651">
        <v>29</v>
      </c>
      <c r="U17" s="651"/>
      <c r="V17" s="651">
        <v>36</v>
      </c>
      <c r="W17" s="651"/>
      <c r="X17" s="651">
        <v>46</v>
      </c>
      <c r="Y17" s="651"/>
      <c r="Z17" s="651">
        <v>58</v>
      </c>
      <c r="AA17" s="651"/>
      <c r="AB17" s="651">
        <v>72</v>
      </c>
      <c r="AC17" s="651"/>
      <c r="AD17" s="651">
        <v>91</v>
      </c>
      <c r="AE17" s="651"/>
      <c r="AF17" s="651">
        <v>116</v>
      </c>
      <c r="AG17" s="651"/>
      <c r="AH17" s="651">
        <v>145</v>
      </c>
      <c r="AI17" s="651"/>
      <c r="AJ17" s="651">
        <v>181</v>
      </c>
      <c r="AK17" s="651"/>
    </row>
    <row r="18" spans="2:45" x14ac:dyDescent="0.25">
      <c r="B18" s="7"/>
      <c r="G18" s="658" t="s">
        <v>205</v>
      </c>
      <c r="H18" s="658"/>
      <c r="I18" s="658"/>
      <c r="J18" s="658"/>
      <c r="K18" s="658"/>
      <c r="L18" s="658"/>
      <c r="M18" s="658"/>
      <c r="N18" s="656"/>
      <c r="O18" s="657"/>
      <c r="P18" s="651"/>
      <c r="Q18" s="651"/>
      <c r="R18" s="651"/>
      <c r="S18" s="651"/>
      <c r="T18" s="651"/>
      <c r="U18" s="651"/>
      <c r="V18" s="651"/>
      <c r="W18" s="651"/>
      <c r="X18" s="651"/>
      <c r="Y18" s="651"/>
      <c r="Z18" s="651"/>
      <c r="AA18" s="651"/>
      <c r="AB18" s="651"/>
      <c r="AC18" s="651"/>
      <c r="AD18" s="651"/>
      <c r="AE18" s="651"/>
      <c r="AF18" s="651"/>
      <c r="AG18" s="651"/>
      <c r="AH18" s="651"/>
      <c r="AI18" s="651"/>
      <c r="AJ18" s="651"/>
      <c r="AK18" s="651"/>
    </row>
    <row r="19" spans="2:45" x14ac:dyDescent="0.25">
      <c r="B19" s="7"/>
    </row>
    <row r="20" spans="2:45" ht="15.75" x14ac:dyDescent="0.25">
      <c r="D20" s="649" t="s">
        <v>206</v>
      </c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649"/>
      <c r="W20" s="649"/>
      <c r="X20" s="649"/>
      <c r="Y20" s="649"/>
      <c r="Z20" s="649"/>
      <c r="AA20" s="649"/>
      <c r="AB20" s="649"/>
      <c r="AC20" s="649"/>
      <c r="AD20" s="649"/>
      <c r="AE20" s="649"/>
      <c r="AF20" s="649"/>
      <c r="AG20" s="649"/>
      <c r="AH20" s="649"/>
      <c r="AI20" s="649"/>
      <c r="AJ20" s="649"/>
      <c r="AK20" s="649"/>
      <c r="AL20" s="649"/>
      <c r="AM20" s="649"/>
      <c r="AN20" s="649"/>
    </row>
    <row r="21" spans="2:45" ht="15.75" x14ac:dyDescent="0.25"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  <c r="Y21" s="649"/>
      <c r="Z21" s="649"/>
      <c r="AA21" s="649"/>
      <c r="AB21" s="649"/>
      <c r="AC21" s="649"/>
      <c r="AD21" s="649"/>
      <c r="AE21" s="649"/>
      <c r="AF21" s="649"/>
      <c r="AG21" s="649"/>
      <c r="AH21" s="649"/>
      <c r="AI21" s="649"/>
      <c r="AJ21" s="649"/>
      <c r="AK21" s="649"/>
      <c r="AL21" s="649"/>
      <c r="AM21" s="649"/>
      <c r="AN21" s="649"/>
    </row>
    <row r="22" spans="2:45" x14ac:dyDescent="0.25">
      <c r="D22" s="652" t="s">
        <v>201</v>
      </c>
      <c r="E22" s="652"/>
      <c r="F22" s="652"/>
      <c r="G22" s="652"/>
      <c r="H22" s="652"/>
      <c r="I22" s="652"/>
      <c r="J22" s="652"/>
      <c r="K22" s="483" t="s">
        <v>202</v>
      </c>
      <c r="L22" s="506"/>
      <c r="M22" s="650">
        <v>2</v>
      </c>
      <c r="N22" s="650"/>
      <c r="O22" s="650">
        <v>4</v>
      </c>
      <c r="P22" s="650"/>
      <c r="Q22" s="650">
        <v>6</v>
      </c>
      <c r="R22" s="650"/>
      <c r="S22" s="650">
        <v>8</v>
      </c>
      <c r="T22" s="650"/>
      <c r="U22" s="650">
        <v>10</v>
      </c>
      <c r="V22" s="650"/>
      <c r="W22" s="650">
        <v>12</v>
      </c>
      <c r="X22" s="650"/>
      <c r="Y22" s="650">
        <v>16</v>
      </c>
      <c r="Z22" s="650"/>
      <c r="AA22" s="650">
        <v>20</v>
      </c>
      <c r="AB22" s="650"/>
      <c r="AC22" s="650">
        <v>25</v>
      </c>
      <c r="AD22" s="650"/>
      <c r="AE22" s="650">
        <v>32</v>
      </c>
      <c r="AF22" s="650"/>
      <c r="AG22" s="650">
        <v>40</v>
      </c>
      <c r="AH22" s="650"/>
      <c r="AI22" s="650">
        <v>50</v>
      </c>
      <c r="AJ22" s="650"/>
      <c r="AK22" s="650">
        <v>63</v>
      </c>
      <c r="AL22" s="650"/>
      <c r="AM22" s="650">
        <v>80</v>
      </c>
      <c r="AN22" s="650"/>
    </row>
    <row r="23" spans="2:45" x14ac:dyDescent="0.25">
      <c r="D23" s="653" t="s">
        <v>203</v>
      </c>
      <c r="E23" s="653"/>
      <c r="F23" s="653"/>
      <c r="G23" s="653"/>
      <c r="H23" s="653"/>
      <c r="I23" s="653"/>
      <c r="J23" s="653"/>
      <c r="K23" s="654" t="s">
        <v>204</v>
      </c>
      <c r="L23" s="655"/>
      <c r="M23" s="651">
        <v>4</v>
      </c>
      <c r="N23" s="651"/>
      <c r="O23" s="651">
        <v>8</v>
      </c>
      <c r="P23" s="651"/>
      <c r="Q23" s="651">
        <v>11</v>
      </c>
      <c r="R23" s="651"/>
      <c r="S23" s="651">
        <v>15</v>
      </c>
      <c r="T23" s="651"/>
      <c r="U23" s="651">
        <v>19</v>
      </c>
      <c r="V23" s="651"/>
      <c r="W23" s="651">
        <v>23</v>
      </c>
      <c r="X23" s="651"/>
      <c r="Y23" s="651">
        <v>30</v>
      </c>
      <c r="Z23" s="651"/>
      <c r="AA23" s="651">
        <v>32</v>
      </c>
      <c r="AB23" s="651"/>
      <c r="AC23" s="651">
        <v>40</v>
      </c>
      <c r="AD23" s="651"/>
      <c r="AE23" s="651">
        <v>51</v>
      </c>
      <c r="AF23" s="651"/>
      <c r="AG23" s="651">
        <v>64</v>
      </c>
      <c r="AH23" s="651"/>
      <c r="AI23" s="651">
        <v>80</v>
      </c>
      <c r="AJ23" s="651"/>
      <c r="AK23" s="651">
        <v>101</v>
      </c>
      <c r="AL23" s="651"/>
      <c r="AM23" s="651">
        <v>128</v>
      </c>
      <c r="AN23" s="651"/>
    </row>
    <row r="24" spans="2:45" x14ac:dyDescent="0.25">
      <c r="D24" s="658" t="s">
        <v>205</v>
      </c>
      <c r="E24" s="658"/>
      <c r="F24" s="658"/>
      <c r="G24" s="658"/>
      <c r="H24" s="658"/>
      <c r="I24" s="658"/>
      <c r="J24" s="658"/>
      <c r="K24" s="656"/>
      <c r="L24" s="657"/>
      <c r="M24" s="651"/>
      <c r="N24" s="651"/>
      <c r="O24" s="651"/>
      <c r="P24" s="651"/>
      <c r="Q24" s="651"/>
      <c r="R24" s="651"/>
      <c r="S24" s="651"/>
      <c r="T24" s="651"/>
      <c r="U24" s="651"/>
      <c r="V24" s="651"/>
      <c r="W24" s="651"/>
      <c r="X24" s="651"/>
      <c r="Y24" s="651"/>
      <c r="Z24" s="651"/>
      <c r="AA24" s="651"/>
      <c r="AB24" s="651"/>
      <c r="AC24" s="651"/>
      <c r="AD24" s="651"/>
      <c r="AE24" s="651"/>
      <c r="AF24" s="651"/>
      <c r="AG24" s="651"/>
      <c r="AH24" s="651"/>
      <c r="AI24" s="651"/>
      <c r="AJ24" s="651"/>
      <c r="AK24" s="651"/>
      <c r="AL24" s="651"/>
      <c r="AM24" s="651"/>
      <c r="AN24" s="651"/>
    </row>
    <row r="28" spans="2:45" ht="15" customHeight="1" x14ac:dyDescent="0.35">
      <c r="AN28" s="659"/>
      <c r="AO28" s="660"/>
      <c r="AP28" s="465" t="s">
        <v>229</v>
      </c>
      <c r="AQ28" s="466"/>
      <c r="AR28" s="466"/>
      <c r="AS28" s="467"/>
    </row>
  </sheetData>
  <sheetProtection sheet="1" selectLockedCells="1"/>
  <mergeCells count="84">
    <mergeCell ref="AI23:AJ24"/>
    <mergeCell ref="U23:V24"/>
    <mergeCell ref="W23:X24"/>
    <mergeCell ref="AP28:AS28"/>
    <mergeCell ref="AK23:AL24"/>
    <mergeCell ref="AM23:AN24"/>
    <mergeCell ref="AN28:AO28"/>
    <mergeCell ref="AG23:AH24"/>
    <mergeCell ref="D24:J24"/>
    <mergeCell ref="Y23:Z24"/>
    <mergeCell ref="AA23:AB24"/>
    <mergeCell ref="AC23:AD24"/>
    <mergeCell ref="AE23:AF24"/>
    <mergeCell ref="AK22:AL22"/>
    <mergeCell ref="AM22:AN22"/>
    <mergeCell ref="D23:J23"/>
    <mergeCell ref="K23:L24"/>
    <mergeCell ref="M23:N24"/>
    <mergeCell ref="O23:P24"/>
    <mergeCell ref="Q23:R24"/>
    <mergeCell ref="S23:T24"/>
    <mergeCell ref="U22:V22"/>
    <mergeCell ref="W22:X22"/>
    <mergeCell ref="K22:L22"/>
    <mergeCell ref="M22:N22"/>
    <mergeCell ref="O22:P22"/>
    <mergeCell ref="Q22:R22"/>
    <mergeCell ref="AG22:AH22"/>
    <mergeCell ref="AI22:AJ22"/>
    <mergeCell ref="Y22:Z22"/>
    <mergeCell ref="AA22:AB22"/>
    <mergeCell ref="AC22:AD22"/>
    <mergeCell ref="AE22:AF22"/>
    <mergeCell ref="S22:T22"/>
    <mergeCell ref="D21:AN21"/>
    <mergeCell ref="AB17:AC18"/>
    <mergeCell ref="AD17:AE18"/>
    <mergeCell ref="AF17:AG18"/>
    <mergeCell ref="AH17:AI18"/>
    <mergeCell ref="T17:U18"/>
    <mergeCell ref="V17:W18"/>
    <mergeCell ref="D22:J22"/>
    <mergeCell ref="V16:W16"/>
    <mergeCell ref="X16:Y16"/>
    <mergeCell ref="Z16:AA16"/>
    <mergeCell ref="AB16:AC16"/>
    <mergeCell ref="G17:M17"/>
    <mergeCell ref="N17:O18"/>
    <mergeCell ref="P17:Q18"/>
    <mergeCell ref="R17:S18"/>
    <mergeCell ref="G18:M18"/>
    <mergeCell ref="G16:M16"/>
    <mergeCell ref="N16:O16"/>
    <mergeCell ref="P16:Q16"/>
    <mergeCell ref="R16:S16"/>
    <mergeCell ref="T16:U16"/>
    <mergeCell ref="D20:AN20"/>
    <mergeCell ref="AD16:AE16"/>
    <mergeCell ref="AF16:AG16"/>
    <mergeCell ref="AH16:AI16"/>
    <mergeCell ref="AJ16:AK16"/>
    <mergeCell ref="X17:Y18"/>
    <mergeCell ref="Z17:AA18"/>
    <mergeCell ref="AJ17:AK18"/>
    <mergeCell ref="AD7:AF7"/>
    <mergeCell ref="G10:AK10"/>
    <mergeCell ref="G11:AK11"/>
    <mergeCell ref="G14:AK14"/>
    <mergeCell ref="G15:AK15"/>
    <mergeCell ref="O6:Q6"/>
    <mergeCell ref="T6:V6"/>
    <mergeCell ref="C7:D7"/>
    <mergeCell ref="F7:G7"/>
    <mergeCell ref="O7:Q7"/>
    <mergeCell ref="T7:V7"/>
    <mergeCell ref="A1:AS1"/>
    <mergeCell ref="R3:T3"/>
    <mergeCell ref="W3:Y3"/>
    <mergeCell ref="C4:D4"/>
    <mergeCell ref="F4:G4"/>
    <mergeCell ref="M4:O4"/>
    <mergeCell ref="R4:T4"/>
    <mergeCell ref="W4:Y4"/>
    <mergeCell ref="AD4:AF4"/>
  </mergeCells>
  <phoneticPr fontId="102" type="noConversion"/>
  <conditionalFormatting sqref="T7:V7">
    <cfRule type="cellIs" dxfId="0" priority="1" stopIfTrue="1" operator="greaterThan">
      <formula>0</formula>
    </cfRule>
  </conditionalFormatting>
  <hyperlinks>
    <hyperlink ref="AP28:AS28" location="Automactico!A1" display="Voltar"/>
  </hyperlinks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26</xdr:col>
                    <xdr:colOff>0</xdr:colOff>
                    <xdr:row>3</xdr:row>
                    <xdr:rowOff>9525</xdr:rowOff>
                  </from>
                  <to>
                    <xdr:col>27</xdr:col>
                    <xdr:colOff>114300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26</xdr:col>
                    <xdr:colOff>0</xdr:colOff>
                    <xdr:row>5</xdr:row>
                    <xdr:rowOff>200025</xdr:rowOff>
                  </from>
                  <to>
                    <xdr:col>27</xdr:col>
                    <xdr:colOff>114300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54"/>
  <sheetViews>
    <sheetView workbookViewId="0">
      <selection activeCell="A32" sqref="A32:B43"/>
    </sheetView>
  </sheetViews>
  <sheetFormatPr defaultColWidth="9.140625" defaultRowHeight="12.75" x14ac:dyDescent="0.2"/>
  <cols>
    <col min="1" max="1" width="17.28515625" style="54" customWidth="1"/>
    <col min="2" max="2" width="6.140625" style="54" customWidth="1"/>
    <col min="3" max="3" width="2.7109375" style="54" customWidth="1"/>
    <col min="4" max="16384" width="9.140625" style="54"/>
  </cols>
  <sheetData>
    <row r="1" spans="1:2" x14ac:dyDescent="0.2">
      <c r="A1" s="134" t="s">
        <v>146</v>
      </c>
      <c r="B1" s="135" t="s">
        <v>147</v>
      </c>
    </row>
    <row r="2" spans="1:2" ht="15" x14ac:dyDescent="0.25">
      <c r="A2" s="136" t="s">
        <v>138</v>
      </c>
      <c r="B2" s="137">
        <v>0.01</v>
      </c>
    </row>
    <row r="3" spans="1:2" ht="15" x14ac:dyDescent="0.25">
      <c r="A3" s="136" t="s">
        <v>148</v>
      </c>
      <c r="B3" s="137">
        <v>5.0000000000000001E-3</v>
      </c>
    </row>
    <row r="4" spans="1:2" ht="15" x14ac:dyDescent="0.25">
      <c r="A4" s="136" t="s">
        <v>149</v>
      </c>
      <c r="B4" s="137">
        <v>1.4999999999999999E-2</v>
      </c>
    </row>
    <row r="5" spans="1:2" ht="15" x14ac:dyDescent="0.25">
      <c r="A5" s="136" t="s">
        <v>150</v>
      </c>
      <c r="B5" s="137">
        <v>0.03</v>
      </c>
    </row>
    <row r="6" spans="1:2" ht="15" x14ac:dyDescent="0.25">
      <c r="A6" s="136" t="s">
        <v>151</v>
      </c>
      <c r="B6" s="137">
        <v>0.05</v>
      </c>
    </row>
    <row r="7" spans="1:2" ht="15" x14ac:dyDescent="0.25">
      <c r="A7" s="136" t="s">
        <v>235</v>
      </c>
      <c r="B7" s="137">
        <f>Automactico!AD71</f>
        <v>0.08</v>
      </c>
    </row>
    <row r="8" spans="1:2" ht="15" x14ac:dyDescent="0.25">
      <c r="A8" s="138"/>
      <c r="B8" s="139"/>
    </row>
    <row r="9" spans="1:2" x14ac:dyDescent="0.2">
      <c r="A9" s="661" t="s">
        <v>152</v>
      </c>
      <c r="B9" s="661"/>
    </row>
    <row r="10" spans="1:2" ht="14.25" x14ac:dyDescent="0.25">
      <c r="A10" s="140" t="s">
        <v>153</v>
      </c>
      <c r="B10" s="140" t="s">
        <v>154</v>
      </c>
    </row>
    <row r="11" spans="1:2" x14ac:dyDescent="0.2">
      <c r="A11" s="54">
        <v>2</v>
      </c>
      <c r="B11" s="54">
        <v>4</v>
      </c>
    </row>
    <row r="12" spans="1:2" x14ac:dyDescent="0.2">
      <c r="A12" s="54">
        <v>4</v>
      </c>
      <c r="B12" s="54">
        <v>8</v>
      </c>
    </row>
    <row r="13" spans="1:2" x14ac:dyDescent="0.2">
      <c r="A13" s="54">
        <v>6</v>
      </c>
      <c r="B13" s="54">
        <v>11</v>
      </c>
    </row>
    <row r="14" spans="1:2" x14ac:dyDescent="0.2">
      <c r="A14" s="54">
        <v>8</v>
      </c>
      <c r="B14" s="54">
        <v>15</v>
      </c>
    </row>
    <row r="15" spans="1:2" x14ac:dyDescent="0.2">
      <c r="A15" s="54">
        <v>10</v>
      </c>
      <c r="B15" s="54">
        <v>19</v>
      </c>
    </row>
    <row r="16" spans="1:2" x14ac:dyDescent="0.2">
      <c r="A16" s="54">
        <v>12</v>
      </c>
      <c r="B16" s="54">
        <v>23</v>
      </c>
    </row>
    <row r="17" spans="1:2" x14ac:dyDescent="0.2">
      <c r="A17" s="141">
        <v>16</v>
      </c>
      <c r="B17" s="54">
        <v>30</v>
      </c>
    </row>
    <row r="18" spans="1:2" x14ac:dyDescent="0.2">
      <c r="A18" s="141">
        <v>20</v>
      </c>
      <c r="B18" s="54">
        <v>32</v>
      </c>
    </row>
    <row r="19" spans="1:2" x14ac:dyDescent="0.2">
      <c r="A19" s="141">
        <v>25</v>
      </c>
      <c r="B19" s="54">
        <v>40</v>
      </c>
    </row>
    <row r="20" spans="1:2" x14ac:dyDescent="0.2">
      <c r="A20" s="141">
        <v>32</v>
      </c>
      <c r="B20" s="54">
        <v>51</v>
      </c>
    </row>
    <row r="21" spans="1:2" x14ac:dyDescent="0.2">
      <c r="A21" s="141">
        <v>40</v>
      </c>
      <c r="B21" s="54">
        <v>64</v>
      </c>
    </row>
    <row r="22" spans="1:2" x14ac:dyDescent="0.2">
      <c r="A22" s="141">
        <v>50</v>
      </c>
      <c r="B22" s="54">
        <v>80</v>
      </c>
    </row>
    <row r="23" spans="1:2" x14ac:dyDescent="0.2">
      <c r="A23" s="141">
        <v>63</v>
      </c>
      <c r="B23" s="54">
        <v>101</v>
      </c>
    </row>
    <row r="24" spans="1:2" x14ac:dyDescent="0.2">
      <c r="A24" s="141">
        <v>80</v>
      </c>
      <c r="B24" s="54">
        <v>128</v>
      </c>
    </row>
    <row r="25" spans="1:2" x14ac:dyDescent="0.2">
      <c r="A25" s="141">
        <v>100</v>
      </c>
      <c r="B25" s="54">
        <v>160</v>
      </c>
    </row>
    <row r="26" spans="1:2" x14ac:dyDescent="0.2">
      <c r="A26" s="141">
        <v>125</v>
      </c>
      <c r="B26" s="54">
        <v>200</v>
      </c>
    </row>
    <row r="27" spans="1:2" x14ac:dyDescent="0.2">
      <c r="A27" s="54">
        <v>160</v>
      </c>
      <c r="B27" s="54">
        <v>256</v>
      </c>
    </row>
    <row r="28" spans="1:2" x14ac:dyDescent="0.2">
      <c r="A28" s="54">
        <v>200</v>
      </c>
      <c r="B28" s="54">
        <v>320</v>
      </c>
    </row>
    <row r="29" spans="1:2" x14ac:dyDescent="0.2">
      <c r="A29" s="54">
        <v>250</v>
      </c>
      <c r="B29" s="54">
        <v>400</v>
      </c>
    </row>
    <row r="31" spans="1:2" x14ac:dyDescent="0.2">
      <c r="A31" s="661" t="s">
        <v>155</v>
      </c>
      <c r="B31" s="661"/>
    </row>
    <row r="32" spans="1:2" ht="14.25" x14ac:dyDescent="0.25">
      <c r="A32" s="140" t="s">
        <v>153</v>
      </c>
      <c r="B32" s="140" t="s">
        <v>154</v>
      </c>
    </row>
    <row r="33" spans="1:2" x14ac:dyDescent="0.2">
      <c r="A33" s="54">
        <v>10</v>
      </c>
      <c r="B33" s="54">
        <v>14</v>
      </c>
    </row>
    <row r="34" spans="1:2" x14ac:dyDescent="0.2">
      <c r="A34" s="54">
        <v>16</v>
      </c>
      <c r="B34" s="54">
        <v>23</v>
      </c>
    </row>
    <row r="35" spans="1:2" x14ac:dyDescent="0.2">
      <c r="A35" s="54">
        <v>20</v>
      </c>
      <c r="B35" s="54">
        <v>29</v>
      </c>
    </row>
    <row r="36" spans="1:2" x14ac:dyDescent="0.2">
      <c r="A36" s="54">
        <v>25</v>
      </c>
      <c r="B36" s="54">
        <v>36</v>
      </c>
    </row>
    <row r="37" spans="1:2" x14ac:dyDescent="0.2">
      <c r="A37" s="54">
        <v>32</v>
      </c>
      <c r="B37" s="54">
        <v>46</v>
      </c>
    </row>
    <row r="38" spans="1:2" x14ac:dyDescent="0.2">
      <c r="A38" s="54">
        <v>40</v>
      </c>
      <c r="B38" s="54">
        <v>58</v>
      </c>
    </row>
    <row r="39" spans="1:2" x14ac:dyDescent="0.2">
      <c r="A39" s="54">
        <v>50</v>
      </c>
      <c r="B39" s="54">
        <v>72</v>
      </c>
    </row>
    <row r="40" spans="1:2" x14ac:dyDescent="0.2">
      <c r="A40" s="54">
        <v>63</v>
      </c>
      <c r="B40" s="54">
        <v>91</v>
      </c>
    </row>
    <row r="41" spans="1:2" x14ac:dyDescent="0.2">
      <c r="A41" s="54">
        <v>80</v>
      </c>
      <c r="B41" s="54">
        <v>116</v>
      </c>
    </row>
    <row r="42" spans="1:2" x14ac:dyDescent="0.2">
      <c r="A42" s="54">
        <v>100</v>
      </c>
      <c r="B42" s="54">
        <v>145</v>
      </c>
    </row>
    <row r="43" spans="1:2" x14ac:dyDescent="0.2">
      <c r="A43" s="54">
        <v>125</v>
      </c>
      <c r="B43" s="54">
        <v>181</v>
      </c>
    </row>
    <row r="45" spans="1:2" x14ac:dyDescent="0.2">
      <c r="A45" s="134" t="s">
        <v>21</v>
      </c>
      <c r="B45" s="142" t="s">
        <v>156</v>
      </c>
    </row>
    <row r="46" spans="1:2" x14ac:dyDescent="0.2">
      <c r="A46" s="54" t="s">
        <v>28</v>
      </c>
      <c r="B46" s="54">
        <v>2</v>
      </c>
    </row>
    <row r="47" spans="1:2" x14ac:dyDescent="0.2">
      <c r="A47" s="54" t="s">
        <v>157</v>
      </c>
      <c r="B47" s="54">
        <v>3</v>
      </c>
    </row>
    <row r="48" spans="1:2" x14ac:dyDescent="0.2">
      <c r="A48" s="54" t="s">
        <v>158</v>
      </c>
      <c r="B48" s="54">
        <v>4</v>
      </c>
    </row>
    <row r="49" spans="1:9" x14ac:dyDescent="0.2">
      <c r="A49" s="54" t="s">
        <v>159</v>
      </c>
      <c r="B49" s="54">
        <v>5</v>
      </c>
    </row>
    <row r="50" spans="1:9" x14ac:dyDescent="0.2">
      <c r="H50" s="143"/>
      <c r="I50" s="143"/>
    </row>
    <row r="51" spans="1:9" x14ac:dyDescent="0.2">
      <c r="A51" s="142" t="s">
        <v>160</v>
      </c>
    </row>
    <row r="52" spans="1:9" ht="15.75" x14ac:dyDescent="0.3">
      <c r="A52" s="54" t="s">
        <v>161</v>
      </c>
      <c r="B52" s="54" t="str">
        <f>"A corrente estipulada do " &amp; Automactico!I120 &amp;" é inferior à corrente de serviço."</f>
        <v>A corrente estipulada do Fusível é inferior à corrente de serviço.</v>
      </c>
      <c r="C52" s="54" t="s">
        <v>162</v>
      </c>
    </row>
    <row r="53" spans="1:9" ht="15.75" x14ac:dyDescent="0.3">
      <c r="A53" s="54" t="s">
        <v>163</v>
      </c>
      <c r="B53" s="54" t="str">
        <f>"A corrente admissivel pelos condutores é inferior à corrente estipulada do " &amp; Automactico!I120</f>
        <v>A corrente admissivel pelos condutores é inferior à corrente estipulada do Fusível</v>
      </c>
      <c r="C53" s="54" t="s">
        <v>164</v>
      </c>
    </row>
    <row r="54" spans="1:9" ht="15.75" x14ac:dyDescent="0.3">
      <c r="A54" s="54" t="s">
        <v>165</v>
      </c>
      <c r="B54" s="54" t="s">
        <v>166</v>
      </c>
      <c r="C54" s="54" t="s">
        <v>164</v>
      </c>
    </row>
  </sheetData>
  <mergeCells count="2">
    <mergeCell ref="A9:B9"/>
    <mergeCell ref="A31:B31"/>
  </mergeCells>
  <phoneticPr fontId="102" type="noConversion"/>
  <pageMargins left="0.75" right="0.75" top="0.984251969" bottom="0.984251969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54"/>
  <sheetViews>
    <sheetView workbookViewId="0">
      <selection activeCell="C9" sqref="C9"/>
    </sheetView>
  </sheetViews>
  <sheetFormatPr defaultColWidth="9.140625" defaultRowHeight="12.75" x14ac:dyDescent="0.2"/>
  <cols>
    <col min="1" max="1" width="3.28515625" style="54" customWidth="1"/>
    <col min="2" max="2" width="13.42578125" style="54" customWidth="1"/>
    <col min="3" max="3" width="22.28515625" style="55" bestFit="1" customWidth="1"/>
    <col min="4" max="16384" width="9.140625" style="54"/>
  </cols>
  <sheetData>
    <row r="1" spans="2:3" x14ac:dyDescent="0.2">
      <c r="B1" s="662" t="s">
        <v>77</v>
      </c>
      <c r="C1" s="662"/>
    </row>
    <row r="2" spans="2:3" ht="6" customHeight="1" x14ac:dyDescent="0.2"/>
    <row r="3" spans="2:3" x14ac:dyDescent="0.2">
      <c r="B3" s="56" t="s">
        <v>78</v>
      </c>
      <c r="C3" s="57" t="s">
        <v>79</v>
      </c>
    </row>
    <row r="4" spans="2:3" x14ac:dyDescent="0.2">
      <c r="B4" s="58">
        <v>0</v>
      </c>
      <c r="C4" s="58"/>
    </row>
    <row r="5" spans="2:3" x14ac:dyDescent="0.2">
      <c r="B5" s="59">
        <v>1</v>
      </c>
      <c r="C5" s="59">
        <v>1</v>
      </c>
    </row>
    <row r="6" spans="2:3" x14ac:dyDescent="0.2">
      <c r="B6" s="60">
        <v>2</v>
      </c>
      <c r="C6" s="60">
        <v>1</v>
      </c>
    </row>
    <row r="7" spans="2:3" x14ac:dyDescent="0.2">
      <c r="B7" s="60">
        <v>3</v>
      </c>
      <c r="C7" s="60">
        <v>1</v>
      </c>
    </row>
    <row r="8" spans="2:3" x14ac:dyDescent="0.2">
      <c r="B8" s="60">
        <v>4</v>
      </c>
      <c r="C8" s="60">
        <v>1</v>
      </c>
    </row>
    <row r="9" spans="2:3" x14ac:dyDescent="0.2">
      <c r="B9" s="61">
        <v>5</v>
      </c>
      <c r="C9" s="62">
        <v>0.75</v>
      </c>
    </row>
    <row r="10" spans="2:3" x14ac:dyDescent="0.2">
      <c r="B10" s="63">
        <v>6</v>
      </c>
      <c r="C10" s="57">
        <v>0.75</v>
      </c>
    </row>
    <row r="11" spans="2:3" x14ac:dyDescent="0.2">
      <c r="B11" s="63">
        <v>7</v>
      </c>
      <c r="C11" s="57">
        <v>0.75</v>
      </c>
    </row>
    <row r="12" spans="2:3" x14ac:dyDescent="0.2">
      <c r="B12" s="63">
        <v>8</v>
      </c>
      <c r="C12" s="57">
        <v>0.75</v>
      </c>
    </row>
    <row r="13" spans="2:3" x14ac:dyDescent="0.2">
      <c r="B13" s="63">
        <v>9</v>
      </c>
      <c r="C13" s="57">
        <v>0.75</v>
      </c>
    </row>
    <row r="14" spans="2:3" x14ac:dyDescent="0.2">
      <c r="B14" s="59">
        <v>10</v>
      </c>
      <c r="C14" s="59">
        <v>0.56000000000000005</v>
      </c>
    </row>
    <row r="15" spans="2:3" x14ac:dyDescent="0.2">
      <c r="B15" s="60">
        <v>11</v>
      </c>
      <c r="C15" s="60">
        <v>0.56000000000000005</v>
      </c>
    </row>
    <row r="16" spans="2:3" x14ac:dyDescent="0.2">
      <c r="B16" s="60">
        <v>12</v>
      </c>
      <c r="C16" s="60">
        <v>0.56000000000000005</v>
      </c>
    </row>
    <row r="17" spans="2:3" x14ac:dyDescent="0.2">
      <c r="B17" s="60">
        <v>13</v>
      </c>
      <c r="C17" s="60">
        <v>0.56000000000000005</v>
      </c>
    </row>
    <row r="18" spans="2:3" x14ac:dyDescent="0.2">
      <c r="B18" s="60">
        <v>14</v>
      </c>
      <c r="C18" s="60">
        <v>0.56000000000000005</v>
      </c>
    </row>
    <row r="19" spans="2:3" x14ac:dyDescent="0.2">
      <c r="B19" s="61">
        <v>15</v>
      </c>
      <c r="C19" s="62">
        <v>0.48</v>
      </c>
    </row>
    <row r="20" spans="2:3" x14ac:dyDescent="0.2">
      <c r="B20" s="63">
        <v>16</v>
      </c>
      <c r="C20" s="57">
        <v>0.48</v>
      </c>
    </row>
    <row r="21" spans="2:3" x14ac:dyDescent="0.2">
      <c r="B21" s="63">
        <v>17</v>
      </c>
      <c r="C21" s="57">
        <v>0.48</v>
      </c>
    </row>
    <row r="22" spans="2:3" x14ac:dyDescent="0.2">
      <c r="B22" s="63">
        <v>18</v>
      </c>
      <c r="C22" s="57">
        <v>0.48</v>
      </c>
    </row>
    <row r="23" spans="2:3" x14ac:dyDescent="0.2">
      <c r="B23" s="63">
        <v>19</v>
      </c>
      <c r="C23" s="57">
        <v>0.48</v>
      </c>
    </row>
    <row r="24" spans="2:3" x14ac:dyDescent="0.2">
      <c r="B24" s="59">
        <v>20</v>
      </c>
      <c r="C24" s="59">
        <v>0.43</v>
      </c>
    </row>
    <row r="25" spans="2:3" x14ac:dyDescent="0.2">
      <c r="B25" s="60">
        <v>21</v>
      </c>
      <c r="C25" s="60">
        <v>0.43</v>
      </c>
    </row>
    <row r="26" spans="2:3" x14ac:dyDescent="0.2">
      <c r="B26" s="60">
        <v>22</v>
      </c>
      <c r="C26" s="60">
        <v>0.43</v>
      </c>
    </row>
    <row r="27" spans="2:3" x14ac:dyDescent="0.2">
      <c r="B27" s="60">
        <v>23</v>
      </c>
      <c r="C27" s="60">
        <v>0.43</v>
      </c>
    </row>
    <row r="28" spans="2:3" x14ac:dyDescent="0.2">
      <c r="B28" s="60">
        <v>24</v>
      </c>
      <c r="C28" s="60">
        <v>0.43</v>
      </c>
    </row>
    <row r="29" spans="2:3" x14ac:dyDescent="0.2">
      <c r="B29" s="62">
        <v>25</v>
      </c>
      <c r="C29" s="62">
        <v>0.4</v>
      </c>
    </row>
    <row r="30" spans="2:3" x14ac:dyDescent="0.2">
      <c r="B30" s="57">
        <v>26</v>
      </c>
      <c r="C30" s="57">
        <v>0.4</v>
      </c>
    </row>
    <row r="31" spans="2:3" x14ac:dyDescent="0.2">
      <c r="B31" s="57">
        <v>27</v>
      </c>
      <c r="C31" s="57">
        <v>0.4</v>
      </c>
    </row>
    <row r="32" spans="2:3" x14ac:dyDescent="0.2">
      <c r="B32" s="57">
        <v>28</v>
      </c>
      <c r="C32" s="57">
        <v>0.4</v>
      </c>
    </row>
    <row r="33" spans="2:3" x14ac:dyDescent="0.2">
      <c r="B33" s="57">
        <v>29</v>
      </c>
      <c r="C33" s="57">
        <v>0.4</v>
      </c>
    </row>
    <row r="34" spans="2:3" x14ac:dyDescent="0.2">
      <c r="B34" s="64">
        <v>30</v>
      </c>
      <c r="C34" s="64">
        <v>0.38</v>
      </c>
    </row>
    <row r="35" spans="2:3" x14ac:dyDescent="0.2">
      <c r="B35" s="60">
        <v>31</v>
      </c>
      <c r="C35" s="60">
        <v>0.38</v>
      </c>
    </row>
    <row r="36" spans="2:3" x14ac:dyDescent="0.2">
      <c r="B36" s="60">
        <v>32</v>
      </c>
      <c r="C36" s="60">
        <v>0.38</v>
      </c>
    </row>
    <row r="37" spans="2:3" x14ac:dyDescent="0.2">
      <c r="B37" s="60">
        <v>33</v>
      </c>
      <c r="C37" s="60">
        <v>0.38</v>
      </c>
    </row>
    <row r="38" spans="2:3" x14ac:dyDescent="0.2">
      <c r="B38" s="60">
        <v>34</v>
      </c>
      <c r="C38" s="60">
        <v>0.38</v>
      </c>
    </row>
    <row r="39" spans="2:3" x14ac:dyDescent="0.2">
      <c r="B39" s="62">
        <v>35</v>
      </c>
      <c r="C39" s="62">
        <v>0.37</v>
      </c>
    </row>
    <row r="40" spans="2:3" x14ac:dyDescent="0.2">
      <c r="B40" s="57">
        <v>36</v>
      </c>
      <c r="C40" s="57">
        <v>0.37</v>
      </c>
    </row>
    <row r="41" spans="2:3" x14ac:dyDescent="0.2">
      <c r="B41" s="57">
        <v>37</v>
      </c>
      <c r="C41" s="57">
        <v>0.37</v>
      </c>
    </row>
    <row r="42" spans="2:3" x14ac:dyDescent="0.2">
      <c r="B42" s="57">
        <v>38</v>
      </c>
      <c r="C42" s="57">
        <v>0.37</v>
      </c>
    </row>
    <row r="43" spans="2:3" x14ac:dyDescent="0.2">
      <c r="B43" s="57">
        <v>39</v>
      </c>
      <c r="C43" s="57">
        <v>0.37</v>
      </c>
    </row>
    <row r="44" spans="2:3" x14ac:dyDescent="0.2">
      <c r="B44" s="64">
        <v>40</v>
      </c>
      <c r="C44" s="64">
        <v>0.36</v>
      </c>
    </row>
    <row r="45" spans="2:3" x14ac:dyDescent="0.2">
      <c r="B45" s="60">
        <v>41</v>
      </c>
      <c r="C45" s="60">
        <v>0.36</v>
      </c>
    </row>
    <row r="46" spans="2:3" x14ac:dyDescent="0.2">
      <c r="B46" s="60">
        <v>42</v>
      </c>
      <c r="C46" s="60">
        <v>0.36</v>
      </c>
    </row>
    <row r="47" spans="2:3" x14ac:dyDescent="0.2">
      <c r="B47" s="60">
        <v>43</v>
      </c>
      <c r="C47" s="60">
        <v>0.36</v>
      </c>
    </row>
    <row r="48" spans="2:3" x14ac:dyDescent="0.2">
      <c r="B48" s="60">
        <v>44</v>
      </c>
      <c r="C48" s="60">
        <v>0.36</v>
      </c>
    </row>
    <row r="49" spans="2:3" x14ac:dyDescent="0.2">
      <c r="B49" s="60">
        <v>45</v>
      </c>
      <c r="C49" s="60">
        <v>0.36</v>
      </c>
    </row>
    <row r="50" spans="2:3" x14ac:dyDescent="0.2">
      <c r="B50" s="60">
        <v>46</v>
      </c>
      <c r="C50" s="60">
        <v>0.36</v>
      </c>
    </row>
    <row r="51" spans="2:3" x14ac:dyDescent="0.2">
      <c r="B51" s="60">
        <v>47</v>
      </c>
      <c r="C51" s="60">
        <v>0.36</v>
      </c>
    </row>
    <row r="52" spans="2:3" x14ac:dyDescent="0.2">
      <c r="B52" s="60">
        <v>48</v>
      </c>
      <c r="C52" s="60">
        <v>0.36</v>
      </c>
    </row>
    <row r="53" spans="2:3" x14ac:dyDescent="0.2">
      <c r="B53" s="60">
        <v>49</v>
      </c>
      <c r="C53" s="60">
        <v>0.36</v>
      </c>
    </row>
    <row r="54" spans="2:3" x14ac:dyDescent="0.2">
      <c r="B54" s="62">
        <v>50</v>
      </c>
      <c r="C54" s="62">
        <v>0.34</v>
      </c>
    </row>
  </sheetData>
  <mergeCells count="1">
    <mergeCell ref="B1:C1"/>
  </mergeCells>
  <phoneticPr fontId="102" type="noConversion"/>
  <pageMargins left="0.75" right="0.75" top="0.55000000000000004" bottom="0.5699999999999999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7</vt:i4>
      </vt:variant>
    </vt:vector>
  </HeadingPairs>
  <TitlesOfParts>
    <vt:vector size="16" baseType="lpstr">
      <vt:lpstr>Automactico</vt:lpstr>
      <vt:lpstr>Potência Electrica Total</vt:lpstr>
      <vt:lpstr>Dimensionamento Colunas</vt:lpstr>
      <vt:lpstr>Inst. Utiliz. Individuais</vt:lpstr>
      <vt:lpstr>Quedas Tensão</vt:lpstr>
      <vt:lpstr>Curto Circuito</vt:lpstr>
      <vt:lpstr>Protecção</vt:lpstr>
      <vt:lpstr>Tabela</vt:lpstr>
      <vt:lpstr>Simultaneidade</vt:lpstr>
      <vt:lpstr>Automactico!Área_de_Impressão</vt:lpstr>
      <vt:lpstr>'Curto Circuito'!Área_de_Impressão</vt:lpstr>
      <vt:lpstr>'Dimensionamento Colunas'!Área_de_Impressão</vt:lpstr>
      <vt:lpstr>'Inst. Utiliz. Individuais'!Área_de_Impressão</vt:lpstr>
      <vt:lpstr>'Potência Electrica Total'!Área_de_Impressão</vt:lpstr>
      <vt:lpstr>Protecção!Área_de_Impressão</vt:lpstr>
      <vt:lpstr>'Quedas Tensão'!Área_de_Impressão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Gray</cp:lastModifiedBy>
  <cp:lastPrinted>2010-05-08T20:19:04Z</cp:lastPrinted>
  <dcterms:created xsi:type="dcterms:W3CDTF">2010-03-29T14:36:37Z</dcterms:created>
  <dcterms:modified xsi:type="dcterms:W3CDTF">2018-07-18T11:49:39Z</dcterms:modified>
</cp:coreProperties>
</file>